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ad.Business\Desktop\"/>
    </mc:Choice>
  </mc:AlternateContent>
  <bookViews>
    <workbookView xWindow="0" yWindow="0" windowWidth="24000" windowHeight="9720"/>
  </bookViews>
  <sheets>
    <sheet name="Optimal Schedule" sheetId="10" r:id="rId1"/>
    <sheet name="Calls assumed " sheetId="8" r:id="rId2"/>
    <sheet name="Deeper analysis" sheetId="6" r:id="rId3"/>
    <sheet name="Call per hour" sheetId="1" r:id="rId4"/>
    <sheet name="Calls per am and pm" sheetId="2" r:id="rId5"/>
    <sheet name="Calls per month" sheetId="3" r:id="rId6"/>
    <sheet name="Calls per weekday" sheetId="4" r:id="rId7"/>
    <sheet name="Call duration " sheetId="5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0" l="1"/>
  <c r="B66" i="10" s="1"/>
  <c r="B64" i="10"/>
  <c r="B63" i="10"/>
  <c r="B61" i="10"/>
  <c r="B53" i="10"/>
  <c r="B50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B47" i="10" s="1"/>
  <c r="O35" i="10"/>
  <c r="N35" i="10"/>
  <c r="M35" i="10"/>
  <c r="L35" i="10"/>
  <c r="T33" i="10"/>
  <c r="W33" i="10" s="1"/>
  <c r="R33" i="10"/>
  <c r="R32" i="10"/>
  <c r="T32" i="10" s="1"/>
  <c r="W32" i="10" s="1"/>
  <c r="R31" i="10"/>
  <c r="T31" i="10" s="1"/>
  <c r="W31" i="10" s="1"/>
  <c r="W30" i="10"/>
  <c r="T30" i="10"/>
  <c r="R30" i="10"/>
  <c r="T29" i="10"/>
  <c r="W29" i="10" s="1"/>
  <c r="R29" i="10"/>
  <c r="R28" i="10"/>
  <c r="T28" i="10" s="1"/>
  <c r="W28" i="10" s="1"/>
  <c r="R27" i="10"/>
  <c r="T27" i="10" s="1"/>
  <c r="W27" i="10" s="1"/>
  <c r="W26" i="10"/>
  <c r="T26" i="10"/>
  <c r="R26" i="10"/>
  <c r="D3" i="8" l="1"/>
  <c r="D4" i="8"/>
  <c r="D5" i="8"/>
  <c r="D6" i="8"/>
  <c r="D7" i="8"/>
  <c r="D8" i="8"/>
  <c r="D9" i="8"/>
  <c r="D10" i="8"/>
  <c r="D11" i="8"/>
  <c r="D12" i="8"/>
  <c r="D13" i="8"/>
  <c r="D14" i="8"/>
  <c r="D15" i="8"/>
  <c r="D2" i="8"/>
  <c r="F6" i="1"/>
  <c r="C9" i="4"/>
  <c r="B19" i="5" l="1"/>
  <c r="C19" i="5"/>
  <c r="F145" i="6"/>
  <c r="H145" i="6" s="1"/>
  <c r="I154" i="6" l="1"/>
  <c r="I149" i="6"/>
  <c r="I126" i="6"/>
  <c r="F16" i="1" l="1"/>
  <c r="F3" i="6" l="1"/>
  <c r="H3" i="6" s="1"/>
  <c r="F4" i="6"/>
  <c r="H4" i="6" s="1"/>
  <c r="F5" i="6"/>
  <c r="H5" i="6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F14" i="6"/>
  <c r="H14" i="6" s="1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F26" i="6"/>
  <c r="H26" i="6" s="1"/>
  <c r="I27" i="6" s="1"/>
  <c r="F27" i="6"/>
  <c r="H27" i="6" s="1"/>
  <c r="F28" i="6"/>
  <c r="H28" i="6" s="1"/>
  <c r="F29" i="6"/>
  <c r="H29" i="6" s="1"/>
  <c r="F30" i="6"/>
  <c r="H30" i="6" s="1"/>
  <c r="F31" i="6"/>
  <c r="H31" i="6" s="1"/>
  <c r="F32" i="6"/>
  <c r="H32" i="6" s="1"/>
  <c r="F33" i="6"/>
  <c r="H33" i="6" s="1"/>
  <c r="F34" i="6"/>
  <c r="H34" i="6" s="1"/>
  <c r="F35" i="6"/>
  <c r="H35" i="6" s="1"/>
  <c r="F36" i="6"/>
  <c r="H36" i="6" s="1"/>
  <c r="F37" i="6"/>
  <c r="H37" i="6" s="1"/>
  <c r="F38" i="6"/>
  <c r="H38" i="6" s="1"/>
  <c r="F39" i="6"/>
  <c r="H39" i="6" s="1"/>
  <c r="F40" i="6"/>
  <c r="H40" i="6" s="1"/>
  <c r="F41" i="6"/>
  <c r="H41" i="6" s="1"/>
  <c r="F42" i="6"/>
  <c r="H42" i="6" s="1"/>
  <c r="F43" i="6"/>
  <c r="H43" i="6" s="1"/>
  <c r="F44" i="6"/>
  <c r="H44" i="6" s="1"/>
  <c r="F45" i="6"/>
  <c r="H45" i="6" s="1"/>
  <c r="F46" i="6"/>
  <c r="H46" i="6" s="1"/>
  <c r="F47" i="6"/>
  <c r="H47" i="6" s="1"/>
  <c r="F48" i="6"/>
  <c r="H48" i="6" s="1"/>
  <c r="F49" i="6"/>
  <c r="H49" i="6" s="1"/>
  <c r="F50" i="6"/>
  <c r="H50" i="6" s="1"/>
  <c r="I50" i="6" s="1"/>
  <c r="F51" i="6"/>
  <c r="H51" i="6" s="1"/>
  <c r="F52" i="6"/>
  <c r="H52" i="6" s="1"/>
  <c r="F53" i="6"/>
  <c r="H53" i="6" s="1"/>
  <c r="F54" i="6"/>
  <c r="H54" i="6" s="1"/>
  <c r="F55" i="6"/>
  <c r="H55" i="6" s="1"/>
  <c r="F56" i="6"/>
  <c r="H56" i="6" s="1"/>
  <c r="F57" i="6"/>
  <c r="H57" i="6" s="1"/>
  <c r="F58" i="6"/>
  <c r="H58" i="6" s="1"/>
  <c r="F59" i="6"/>
  <c r="H59" i="6" s="1"/>
  <c r="F60" i="6"/>
  <c r="H60" i="6" s="1"/>
  <c r="F61" i="6"/>
  <c r="H61" i="6" s="1"/>
  <c r="F62" i="6"/>
  <c r="H62" i="6" s="1"/>
  <c r="F63" i="6"/>
  <c r="H63" i="6" s="1"/>
  <c r="F64" i="6"/>
  <c r="H64" i="6" s="1"/>
  <c r="F65" i="6"/>
  <c r="H65" i="6" s="1"/>
  <c r="F66" i="6"/>
  <c r="H66" i="6" s="1"/>
  <c r="F67" i="6"/>
  <c r="H67" i="6" s="1"/>
  <c r="F68" i="6"/>
  <c r="H68" i="6" s="1"/>
  <c r="F69" i="6"/>
  <c r="H69" i="6" s="1"/>
  <c r="F70" i="6"/>
  <c r="H70" i="6" s="1"/>
  <c r="F71" i="6"/>
  <c r="H71" i="6" s="1"/>
  <c r="F72" i="6"/>
  <c r="H72" i="6" s="1"/>
  <c r="F73" i="6"/>
  <c r="H73" i="6" s="1"/>
  <c r="F74" i="6"/>
  <c r="H74" i="6" s="1"/>
  <c r="F75" i="6"/>
  <c r="H75" i="6" s="1"/>
  <c r="F76" i="6"/>
  <c r="H76" i="6" s="1"/>
  <c r="F77" i="6"/>
  <c r="H77" i="6" s="1"/>
  <c r="F78" i="6"/>
  <c r="H78" i="6" s="1"/>
  <c r="F79" i="6"/>
  <c r="H79" i="6" s="1"/>
  <c r="F80" i="6"/>
  <c r="H80" i="6" s="1"/>
  <c r="F81" i="6"/>
  <c r="H81" i="6" s="1"/>
  <c r="F82" i="6"/>
  <c r="H82" i="6" s="1"/>
  <c r="F83" i="6"/>
  <c r="H83" i="6" s="1"/>
  <c r="F84" i="6"/>
  <c r="H84" i="6" s="1"/>
  <c r="F85" i="6"/>
  <c r="H85" i="6" s="1"/>
  <c r="F86" i="6"/>
  <c r="H86" i="6" s="1"/>
  <c r="F87" i="6"/>
  <c r="H87" i="6" s="1"/>
  <c r="F88" i="6"/>
  <c r="H88" i="6" s="1"/>
  <c r="F89" i="6"/>
  <c r="H89" i="6" s="1"/>
  <c r="F90" i="6"/>
  <c r="H90" i="6" s="1"/>
  <c r="F91" i="6"/>
  <c r="H91" i="6" s="1"/>
  <c r="F92" i="6"/>
  <c r="H92" i="6" s="1"/>
  <c r="F93" i="6"/>
  <c r="H93" i="6" s="1"/>
  <c r="F94" i="6"/>
  <c r="H94" i="6" s="1"/>
  <c r="F95" i="6"/>
  <c r="H95" i="6" s="1"/>
  <c r="F96" i="6"/>
  <c r="H96" i="6" s="1"/>
  <c r="F97" i="6"/>
  <c r="H97" i="6" s="1"/>
  <c r="F98" i="6"/>
  <c r="H98" i="6" s="1"/>
  <c r="I98" i="6" s="1"/>
  <c r="F99" i="6"/>
  <c r="H99" i="6" s="1"/>
  <c r="F100" i="6"/>
  <c r="H100" i="6" s="1"/>
  <c r="F101" i="6"/>
  <c r="H101" i="6" s="1"/>
  <c r="F102" i="6"/>
  <c r="H102" i="6" s="1"/>
  <c r="F103" i="6"/>
  <c r="H103" i="6" s="1"/>
  <c r="F104" i="6"/>
  <c r="H104" i="6" s="1"/>
  <c r="F105" i="6"/>
  <c r="H105" i="6" s="1"/>
  <c r="F106" i="6"/>
  <c r="H106" i="6" s="1"/>
  <c r="F107" i="6"/>
  <c r="H107" i="6" s="1"/>
  <c r="F108" i="6"/>
  <c r="H108" i="6" s="1"/>
  <c r="F109" i="6"/>
  <c r="H109" i="6" s="1"/>
  <c r="F110" i="6"/>
  <c r="H110" i="6" s="1"/>
  <c r="F111" i="6"/>
  <c r="H111" i="6" s="1"/>
  <c r="F112" i="6"/>
  <c r="H112" i="6" s="1"/>
  <c r="F113" i="6"/>
  <c r="H113" i="6" s="1"/>
  <c r="F114" i="6"/>
  <c r="H114" i="6" s="1"/>
  <c r="F115" i="6"/>
  <c r="H115" i="6" s="1"/>
  <c r="F116" i="6"/>
  <c r="H116" i="6" s="1"/>
  <c r="F117" i="6"/>
  <c r="H117" i="6" s="1"/>
  <c r="F118" i="6"/>
  <c r="H118" i="6" s="1"/>
  <c r="F119" i="6"/>
  <c r="H119" i="6" s="1"/>
  <c r="F120" i="6"/>
  <c r="H120" i="6" s="1"/>
  <c r="F121" i="6"/>
  <c r="H121" i="6" s="1"/>
  <c r="F122" i="6"/>
  <c r="H122" i="6" s="1"/>
  <c r="F123" i="6"/>
  <c r="H123" i="6" s="1"/>
  <c r="F124" i="6"/>
  <c r="H124" i="6" s="1"/>
  <c r="F125" i="6"/>
  <c r="H125" i="6" s="1"/>
  <c r="F126" i="6"/>
  <c r="H126" i="6" s="1"/>
  <c r="F127" i="6"/>
  <c r="H127" i="6" s="1"/>
  <c r="F128" i="6"/>
  <c r="H128" i="6" s="1"/>
  <c r="F129" i="6"/>
  <c r="H129" i="6" s="1"/>
  <c r="F130" i="6"/>
  <c r="H130" i="6" s="1"/>
  <c r="F131" i="6"/>
  <c r="H131" i="6" s="1"/>
  <c r="F132" i="6"/>
  <c r="H132" i="6" s="1"/>
  <c r="F133" i="6"/>
  <c r="H133" i="6" s="1"/>
  <c r="F134" i="6"/>
  <c r="H134" i="6" s="1"/>
  <c r="F135" i="6"/>
  <c r="H135" i="6" s="1"/>
  <c r="F136" i="6"/>
  <c r="H136" i="6" s="1"/>
  <c r="F137" i="6"/>
  <c r="H137" i="6" s="1"/>
  <c r="F138" i="6"/>
  <c r="H138" i="6" s="1"/>
  <c r="F139" i="6"/>
  <c r="H139" i="6" s="1"/>
  <c r="F140" i="6"/>
  <c r="H140" i="6" s="1"/>
  <c r="F141" i="6"/>
  <c r="H141" i="6" s="1"/>
  <c r="F142" i="6"/>
  <c r="H142" i="6" s="1"/>
  <c r="F143" i="6"/>
  <c r="H143" i="6" s="1"/>
  <c r="F144" i="6"/>
  <c r="H144" i="6" s="1"/>
  <c r="F146" i="6"/>
  <c r="H146" i="6" s="1"/>
  <c r="F147" i="6"/>
  <c r="H147" i="6" s="1"/>
  <c r="F148" i="6"/>
  <c r="H148" i="6" s="1"/>
  <c r="F149" i="6"/>
  <c r="H149" i="6" s="1"/>
  <c r="F150" i="6"/>
  <c r="H150" i="6" s="1"/>
  <c r="F151" i="6"/>
  <c r="H151" i="6" s="1"/>
  <c r="F152" i="6"/>
  <c r="H152" i="6" s="1"/>
  <c r="F153" i="6"/>
  <c r="H153" i="6" s="1"/>
  <c r="F154" i="6"/>
  <c r="H154" i="6" s="1"/>
  <c r="F155" i="6"/>
  <c r="H155" i="6" s="1"/>
  <c r="F156" i="6"/>
  <c r="H156" i="6" s="1"/>
  <c r="F157" i="6"/>
  <c r="H157" i="6" s="1"/>
  <c r="F158" i="6"/>
  <c r="H158" i="6" s="1"/>
  <c r="F159" i="6"/>
  <c r="H159" i="6" s="1"/>
  <c r="F160" i="6"/>
  <c r="H160" i="6" s="1"/>
  <c r="F161" i="6"/>
  <c r="H161" i="6" s="1"/>
  <c r="F162" i="6"/>
  <c r="H162" i="6" s="1"/>
  <c r="F163" i="6"/>
  <c r="H163" i="6" s="1"/>
  <c r="F164" i="6"/>
  <c r="H164" i="6" s="1"/>
  <c r="F165" i="6"/>
  <c r="H165" i="6" s="1"/>
  <c r="F166" i="6"/>
  <c r="H166" i="6" s="1"/>
  <c r="F167" i="6"/>
  <c r="H167" i="6" s="1"/>
  <c r="F168" i="6"/>
  <c r="H168" i="6" s="1"/>
  <c r="F169" i="6"/>
  <c r="H169" i="6" s="1"/>
  <c r="F2" i="6"/>
  <c r="H2" i="6" s="1"/>
  <c r="I6" i="6" s="1"/>
  <c r="I122" i="6" l="1"/>
  <c r="I75" i="6"/>
  <c r="I107" i="6"/>
  <c r="I78" i="6"/>
  <c r="I54" i="6"/>
  <c r="I31" i="6"/>
  <c r="I11" i="6"/>
  <c r="F9" i="4" l="1"/>
  <c r="D19" i="5"/>
  <c r="E18" i="5" l="1"/>
  <c r="E14" i="5"/>
  <c r="E10" i="5"/>
  <c r="E15" i="5"/>
  <c r="E7" i="5"/>
  <c r="E17" i="5"/>
  <c r="E13" i="5"/>
  <c r="E9" i="5"/>
  <c r="E16" i="5"/>
  <c r="E12" i="5"/>
  <c r="E8" i="5"/>
  <c r="E4" i="5"/>
  <c r="E11" i="5"/>
  <c r="D3" i="5"/>
  <c r="E3" i="5" s="1"/>
  <c r="D5" i="5"/>
  <c r="E5" i="5" s="1"/>
  <c r="D6" i="5"/>
  <c r="E6" i="5" s="1"/>
  <c r="D2" i="5"/>
  <c r="E2" i="5" s="1"/>
  <c r="D4" i="3"/>
  <c r="D3" i="3"/>
  <c r="D5" i="3"/>
  <c r="D2" i="3"/>
  <c r="D2" i="2"/>
  <c r="D3" i="2"/>
  <c r="D23" i="1"/>
  <c r="D25" i="1"/>
  <c r="D26" i="1"/>
  <c r="D21" i="1"/>
  <c r="D20" i="1"/>
  <c r="D16" i="1"/>
  <c r="D14" i="1"/>
  <c r="D12" i="1"/>
  <c r="D8" i="1"/>
  <c r="D10" i="1"/>
  <c r="D11" i="1"/>
  <c r="D7" i="1"/>
  <c r="D5" i="1"/>
  <c r="D3" i="1"/>
  <c r="D4" i="1"/>
  <c r="D6" i="1"/>
  <c r="D9" i="1"/>
  <c r="D13" i="1"/>
  <c r="D15" i="1"/>
  <c r="D17" i="1"/>
  <c r="D18" i="1"/>
  <c r="D19" i="1"/>
  <c r="D22" i="1"/>
  <c r="D24" i="1"/>
  <c r="F5" i="5" l="1"/>
  <c r="G5" i="3"/>
  <c r="F5" i="3"/>
  <c r="E12" i="1"/>
  <c r="F3" i="3"/>
  <c r="E15" i="1"/>
  <c r="E2" i="2"/>
  <c r="D4" i="2"/>
  <c r="E3" i="2" s="1"/>
  <c r="F4" i="3"/>
  <c r="E18" i="1"/>
  <c r="E7" i="1"/>
  <c r="E19" i="1"/>
  <c r="D27" i="1"/>
  <c r="E9" i="1" s="1"/>
  <c r="E10" i="1"/>
  <c r="D6" i="3"/>
  <c r="G2" i="3" s="1"/>
  <c r="F2" i="3"/>
  <c r="E19" i="5"/>
  <c r="B9" i="4"/>
  <c r="E8" i="4"/>
  <c r="G8" i="4" s="1"/>
  <c r="E7" i="4"/>
  <c r="G7" i="4" s="1"/>
  <c r="E3" i="4"/>
  <c r="G3" i="4" s="1"/>
  <c r="E5" i="4"/>
  <c r="G5" i="4" s="1"/>
  <c r="E6" i="4"/>
  <c r="G6" i="4" s="1"/>
  <c r="E4" i="4"/>
  <c r="G4" i="4" s="1"/>
  <c r="E2" i="4"/>
  <c r="C6" i="3"/>
  <c r="B6" i="3"/>
  <c r="C4" i="2"/>
  <c r="E17" i="1" l="1"/>
  <c r="E26" i="1"/>
  <c r="E6" i="1"/>
  <c r="E25" i="1"/>
  <c r="E3" i="1"/>
  <c r="E22" i="1"/>
  <c r="E20" i="1"/>
  <c r="E14" i="1"/>
  <c r="G3" i="3"/>
  <c r="G6" i="3" s="1"/>
  <c r="E24" i="1"/>
  <c r="E8" i="1"/>
  <c r="E4" i="2"/>
  <c r="E4" i="1"/>
  <c r="G4" i="3"/>
  <c r="E23" i="1"/>
  <c r="G2" i="4"/>
  <c r="E9" i="4"/>
  <c r="E16" i="1"/>
  <c r="E13" i="1"/>
  <c r="E21" i="1"/>
  <c r="E5" i="1"/>
  <c r="E11" i="1"/>
  <c r="E27" i="1" l="1"/>
  <c r="G9" i="4"/>
  <c r="H5" i="4" l="1"/>
  <c r="H6" i="4"/>
  <c r="H4" i="4"/>
  <c r="H8" i="4"/>
  <c r="H3" i="4"/>
  <c r="H7" i="4"/>
  <c r="H2" i="4"/>
  <c r="H9" i="4" l="1"/>
</calcChain>
</file>

<file path=xl/sharedStrings.xml><?xml version="1.0" encoding="utf-8"?>
<sst xmlns="http://schemas.openxmlformats.org/spreadsheetml/2006/main" count="844" uniqueCount="206">
  <si>
    <t>Time</t>
  </si>
  <si>
    <t>PC Support Count</t>
  </si>
  <si>
    <t>1:00 - 1:59 AM</t>
  </si>
  <si>
    <t>2:00 -2:59 AM</t>
  </si>
  <si>
    <t>3:00 - 3:59 AM</t>
  </si>
  <si>
    <t>4:00 - 4:59 AM</t>
  </si>
  <si>
    <t>5:00 - 5:59 AM</t>
  </si>
  <si>
    <t>6:00 - 6:59 AM</t>
  </si>
  <si>
    <t>7:00 -7:59 AM</t>
  </si>
  <si>
    <t>8:00 - 8:59 AM</t>
  </si>
  <si>
    <t>9:00 - 9:59 AM</t>
  </si>
  <si>
    <t>10:00 - 10:59 AM</t>
  </si>
  <si>
    <t>11:00 - 11:59 AM</t>
  </si>
  <si>
    <t>12:00 - 12:59 PM</t>
  </si>
  <si>
    <t>1:00 - 1:59 PM</t>
  </si>
  <si>
    <t>2:00 -2:59 PM</t>
  </si>
  <si>
    <t>3:00 - 3:59 PM</t>
  </si>
  <si>
    <t>4:00 - 4:59 PM</t>
  </si>
  <si>
    <t>5:00 - 5:59 PM</t>
  </si>
  <si>
    <t>6:00 - 6:59 PM</t>
  </si>
  <si>
    <t>7:00 -7:59 PM</t>
  </si>
  <si>
    <t>8:00 - 8:59 PM</t>
  </si>
  <si>
    <t>9:00 - 9:59 PM</t>
  </si>
  <si>
    <t>10:00 - 10:59 PM</t>
  </si>
  <si>
    <t>11:00 - 11:59 PM</t>
  </si>
  <si>
    <t>12:00 - 12:59 AM</t>
  </si>
  <si>
    <t>IT Support Count</t>
  </si>
  <si>
    <t>AM</t>
  </si>
  <si>
    <t>PM</t>
  </si>
  <si>
    <t>Total</t>
  </si>
  <si>
    <t>Month</t>
  </si>
  <si>
    <t>Jan</t>
  </si>
  <si>
    <t>Feb</t>
  </si>
  <si>
    <t>Mar</t>
  </si>
  <si>
    <t>Apr</t>
  </si>
  <si>
    <t>Day</t>
  </si>
  <si>
    <t>No. of Days</t>
  </si>
  <si>
    <t>PC Support Avg</t>
  </si>
  <si>
    <t>Mon</t>
  </si>
  <si>
    <t>Tues</t>
  </si>
  <si>
    <t>Wed</t>
  </si>
  <si>
    <t>Thurs</t>
  </si>
  <si>
    <t>Fri</t>
  </si>
  <si>
    <t>Sat</t>
  </si>
  <si>
    <t>Sun</t>
  </si>
  <si>
    <t>IT Support Avg</t>
  </si>
  <si>
    <t>Minutes</t>
  </si>
  <si>
    <t>Less than 1</t>
  </si>
  <si>
    <t>Less than 2</t>
  </si>
  <si>
    <t>Less than 3</t>
  </si>
  <si>
    <t>Less than 4</t>
  </si>
  <si>
    <t>Less than 5</t>
  </si>
  <si>
    <t>Less than 6</t>
  </si>
  <si>
    <t>Less than 7</t>
  </si>
  <si>
    <t>Less than 8</t>
  </si>
  <si>
    <t>Less than 9</t>
  </si>
  <si>
    <t>Less than 10</t>
  </si>
  <si>
    <t>Less than 20</t>
  </si>
  <si>
    <t>Less than 30</t>
  </si>
  <si>
    <t>More than 30 min and less than 1hr</t>
  </si>
  <si>
    <t>More than 1hr and less than 2hr</t>
  </si>
  <si>
    <t>More than 2hr and less than 3hr</t>
  </si>
  <si>
    <t>More than 3hr and less than 4hr</t>
  </si>
  <si>
    <t>More than 4hr and less than 5hr</t>
  </si>
  <si>
    <t xml:space="preserve">Total </t>
  </si>
  <si>
    <t>Percentage</t>
  </si>
  <si>
    <t>Days per month</t>
  </si>
  <si>
    <t>Avg Count per month</t>
  </si>
  <si>
    <t>Weekday</t>
  </si>
  <si>
    <t xml:space="preserve">Time </t>
  </si>
  <si>
    <t>AM/PM</t>
  </si>
  <si>
    <t>8:00 -8:59</t>
  </si>
  <si>
    <t>9:00- 9:59</t>
  </si>
  <si>
    <t>10:00- 10:59</t>
  </si>
  <si>
    <t>11:00- 11:59</t>
  </si>
  <si>
    <t>12:00- 12:59</t>
  </si>
  <si>
    <t>1:00 - 1:59</t>
  </si>
  <si>
    <t>2:00 -2:59</t>
  </si>
  <si>
    <t>3:00 - 3:59</t>
  </si>
  <si>
    <t>4:00 -4:59</t>
  </si>
  <si>
    <t>5:00- 5:59</t>
  </si>
  <si>
    <t>6:00 - 6:59</t>
  </si>
  <si>
    <t>7:00 -7:59</t>
  </si>
  <si>
    <t>8:00 - 8:59</t>
  </si>
  <si>
    <t>9:00 - 9:59</t>
  </si>
  <si>
    <t>10:00 - 10:59</t>
  </si>
  <si>
    <t>11:00 -11:59</t>
  </si>
  <si>
    <t>12:00 - 12:59</t>
  </si>
  <si>
    <t>Thur</t>
  </si>
  <si>
    <t>Total days</t>
  </si>
  <si>
    <t>Avg Count</t>
  </si>
  <si>
    <t xml:space="preserve">Cumulative percentage </t>
  </si>
  <si>
    <t>Less than 6 min calls</t>
  </si>
  <si>
    <t>Cumulative percentage</t>
  </si>
  <si>
    <t>Percentage of calls from 9pm-7 am</t>
  </si>
  <si>
    <t>Percentage of calls from 8am-8pm</t>
  </si>
  <si>
    <t>Cumulative no. of calls in a shift</t>
  </si>
  <si>
    <t xml:space="preserve">Monday 1st shift </t>
  </si>
  <si>
    <t>Monday 1st shift (8am-2pm)</t>
  </si>
  <si>
    <t>Monday 2nd shift (2pm-8pm)</t>
  </si>
  <si>
    <t>Tuesday 1st shift (8am-2pm)</t>
  </si>
  <si>
    <t>Wednesday 1st shift (8am-2pm)</t>
  </si>
  <si>
    <t>Thursday 1st shift (8am-2pm)</t>
  </si>
  <si>
    <t>Friday 1st shift (8am-2pm)</t>
  </si>
  <si>
    <t>Saturday 1st shift (8am-2pm)</t>
  </si>
  <si>
    <t xml:space="preserve">Sunday 1st shift (8am-2pm) </t>
  </si>
  <si>
    <t>Tuesday 2nd shift (2pm-8pm)</t>
  </si>
  <si>
    <t>Wednesday 2nd shift (2pm-8pm)</t>
  </si>
  <si>
    <t>Thursday 2nd shift (2pm-8pm)</t>
  </si>
  <si>
    <t>Friday 2nd shift (2pm-8pm)</t>
  </si>
  <si>
    <t>Saturday 2nd shift (2pm-8pm)</t>
  </si>
  <si>
    <t>Sunday 2nd shift (2pm-8pm)</t>
  </si>
  <si>
    <t>Total Count</t>
  </si>
  <si>
    <t>Totl hour in a shift</t>
  </si>
  <si>
    <t>Avg no. of calls/hour</t>
  </si>
  <si>
    <t>Avg call a call rep resapond in an hour (60/10)</t>
  </si>
  <si>
    <t>Effective 1/18/16</t>
  </si>
  <si>
    <t>MON</t>
  </si>
  <si>
    <t>TUES</t>
  </si>
  <si>
    <t>WED</t>
  </si>
  <si>
    <t>THUR</t>
  </si>
  <si>
    <t>FRI</t>
  </si>
  <si>
    <t>SAT</t>
  </si>
  <si>
    <t>SUN</t>
  </si>
  <si>
    <t>BLAKE</t>
  </si>
  <si>
    <t>11am-8pm</t>
  </si>
  <si>
    <t>8am-5pm</t>
  </si>
  <si>
    <t>OFF</t>
  </si>
  <si>
    <t>SAM</t>
  </si>
  <si>
    <t>10am-7pm</t>
  </si>
  <si>
    <t>ANDY</t>
  </si>
  <si>
    <t>MATT</t>
  </si>
  <si>
    <t>ANGELA</t>
  </si>
  <si>
    <t>12pm-9pm</t>
  </si>
  <si>
    <t>JESSE</t>
  </si>
  <si>
    <t>9am-8pm</t>
  </si>
  <si>
    <t>DJ</t>
  </si>
  <si>
    <t>TAARIQ</t>
  </si>
  <si>
    <t>1pm-8pm</t>
  </si>
  <si>
    <t>Ideal schedules</t>
  </si>
  <si>
    <t>Optimal  schedules</t>
  </si>
  <si>
    <t>Mon(8Am-2pm)</t>
  </si>
  <si>
    <t>Mon(2pm-8pm)</t>
  </si>
  <si>
    <t>Tue(8Am-2pm)</t>
  </si>
  <si>
    <t>Tue(2pm-8pm)</t>
  </si>
  <si>
    <t>Wed(8Am-2pm)</t>
  </si>
  <si>
    <t>Wed(2pm-8pm)</t>
  </si>
  <si>
    <t>Th(8Am-2pm)</t>
  </si>
  <si>
    <t>Th(2pm-8pm)</t>
  </si>
  <si>
    <t>Fri(8Am-2pm)</t>
  </si>
  <si>
    <t>Fr(2pm-8pm)</t>
  </si>
  <si>
    <t>Sa(8Am-2pm)</t>
  </si>
  <si>
    <t>Sa(2pm-8pm)</t>
  </si>
  <si>
    <t>Su(8Am-2pm)</t>
  </si>
  <si>
    <t>Max no. of shifts per employee per week</t>
  </si>
  <si>
    <t>No. of shifts per employee per week</t>
  </si>
  <si>
    <t>Hours per shift per employee</t>
  </si>
  <si>
    <t>Total no. of hours per employee in a week</t>
  </si>
  <si>
    <t>Max no. of hours per employee in a week</t>
  </si>
  <si>
    <t>Pay Check per employee for a week ($15)</t>
  </si>
  <si>
    <t>&gt;=</t>
  </si>
  <si>
    <t>&lt;=</t>
  </si>
  <si>
    <t>Min no of emp/shift</t>
  </si>
  <si>
    <t>No of emp/shift</t>
  </si>
  <si>
    <t xml:space="preserve">Max no of emp/shift </t>
  </si>
  <si>
    <t>Hour per shift per employee</t>
  </si>
  <si>
    <t>No. of Hours/shift</t>
  </si>
  <si>
    <t>Max no. of hours/shift -2</t>
  </si>
  <si>
    <t>Total no. of hours/week</t>
  </si>
  <si>
    <t>Optimized Solution</t>
  </si>
  <si>
    <t>Total employess in a week (Total Shift)</t>
  </si>
  <si>
    <t>Estimated Call Duration (min)</t>
  </si>
  <si>
    <t>No.of calls per hour by an employee</t>
  </si>
  <si>
    <t>Avg calls on weekday in a shift of 6 hour</t>
  </si>
  <si>
    <t>(43-62)</t>
  </si>
  <si>
    <t>Avg calls on weekday in a shift of an hour</t>
  </si>
  <si>
    <t>(7-11)</t>
  </si>
  <si>
    <t>Avg calls on weekend in a shift of 6 hour</t>
  </si>
  <si>
    <t>(21-43)</t>
  </si>
  <si>
    <t>Avg calls on weekend in a shift of an hour</t>
  </si>
  <si>
    <t>(4-7)</t>
  </si>
  <si>
    <t>Original no of hours/week (past timetable)</t>
  </si>
  <si>
    <t>Overtime hours for past week</t>
  </si>
  <si>
    <t>Normal payrate hour</t>
  </si>
  <si>
    <t>Assumed Pay rate</t>
  </si>
  <si>
    <t>Overtime pay rate (1.5 times)</t>
  </si>
  <si>
    <t>Optimized pay expense for a week</t>
  </si>
  <si>
    <t>Pay expense for  week on past timetable</t>
  </si>
  <si>
    <t>Profit for a week if optimized schedule implemented</t>
  </si>
  <si>
    <t>OPTIMIZED TIME TABLE</t>
  </si>
  <si>
    <t>MON- First Shift</t>
  </si>
  <si>
    <t>MON- Second Shift</t>
  </si>
  <si>
    <t>TUES - First Shift</t>
  </si>
  <si>
    <t>TUES - Second Shift</t>
  </si>
  <si>
    <t>WED - First Shift</t>
  </si>
  <si>
    <t>WED - Second Shift</t>
  </si>
  <si>
    <t>THUR - First Shift</t>
  </si>
  <si>
    <t>THUR - Second Shift</t>
  </si>
  <si>
    <t>FRI - First Shift</t>
  </si>
  <si>
    <t>FRI - Second Shift</t>
  </si>
  <si>
    <t>SAT - First Shift</t>
  </si>
  <si>
    <t>SAT - Second Shift</t>
  </si>
  <si>
    <t>SUN - First Shift</t>
  </si>
  <si>
    <t>SUN - Second Shift</t>
  </si>
  <si>
    <t>8am-2pm</t>
  </si>
  <si>
    <t>2pm-8pm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</si>
</sst>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1" fontId="0" fillId="0" borderId="0" xfId="0" applyNumberFormat="1"/>
    <xf numFmtId="16" fontId="0" fillId="0" borderId="0" xfId="0" applyNumberFormat="1"/>
    <xf numFmtId="0" fontId="0" fillId="2" borderId="0" xfId="0" applyFill="1"/>
    <xf numFmtId="0" fontId="0" fillId="3" borderId="0" xfId="0" applyFill="1"/>
    <xf numFmtId="20" fontId="0" fillId="2" borderId="0" xfId="0" applyNumberFormat="1" applyFill="1"/>
    <xf numFmtId="20" fontId="0" fillId="3" borderId="0" xfId="0" applyNumberFormat="1" applyFill="1"/>
    <xf numFmtId="164" fontId="0" fillId="0" borderId="0" xfId="0" applyNumberFormat="1"/>
    <xf numFmtId="0" fontId="0" fillId="0" borderId="0" xfId="0" applyFill="1"/>
    <xf numFmtId="1" fontId="0" fillId="0" borderId="0" xfId="0" applyNumberFormat="1" applyFill="1"/>
    <xf numFmtId="0" fontId="0" fillId="4" borderId="0" xfId="0" applyFill="1"/>
    <xf numFmtId="20" fontId="0" fillId="4" borderId="0" xfId="0" applyNumberFormat="1" applyFill="1"/>
    <xf numFmtId="0" fontId="0" fillId="5" borderId="0" xfId="0" applyFill="1"/>
    <xf numFmtId="20" fontId="0" fillId="5" borderId="0" xfId="0" applyNumberFormat="1" applyFill="1"/>
    <xf numFmtId="0" fontId="0" fillId="6" borderId="0" xfId="0" applyFill="1"/>
    <xf numFmtId="0" fontId="0" fillId="7" borderId="0" xfId="0" applyFill="1"/>
    <xf numFmtId="0" fontId="0" fillId="12" borderId="0" xfId="0" applyFill="1"/>
    <xf numFmtId="1" fontId="0" fillId="4" borderId="0" xfId="0" applyNumberFormat="1" applyFill="1"/>
    <xf numFmtId="1" fontId="0" fillId="13" borderId="0" xfId="0" applyNumberFormat="1" applyFill="1"/>
    <xf numFmtId="1" fontId="0" fillId="10" borderId="0" xfId="0" applyNumberFormat="1" applyFill="1"/>
    <xf numFmtId="1" fontId="0" fillId="5" borderId="0" xfId="0" applyNumberFormat="1" applyFill="1"/>
    <xf numFmtId="1" fontId="0" fillId="11" borderId="0" xfId="0" applyNumberFormat="1" applyFill="1"/>
    <xf numFmtId="1" fontId="0" fillId="12" borderId="0" xfId="0" applyNumberFormat="1" applyFill="1"/>
    <xf numFmtId="1" fontId="0" fillId="8" borderId="0" xfId="0" applyNumberFormat="1" applyFill="1"/>
    <xf numFmtId="1" fontId="0" fillId="9" borderId="0" xfId="0" applyNumberFormat="1" applyFill="1"/>
    <xf numFmtId="164" fontId="0" fillId="2" borderId="0" xfId="0" applyNumberFormat="1" applyFill="1"/>
    <xf numFmtId="164" fontId="0" fillId="14" borderId="0" xfId="0" applyNumberFormat="1" applyFill="1"/>
    <xf numFmtId="0" fontId="0" fillId="14" borderId="0" xfId="0" applyFill="1"/>
    <xf numFmtId="1" fontId="0" fillId="15" borderId="0" xfId="0" applyNumberFormat="1" applyFill="1"/>
    <xf numFmtId="1" fontId="0" fillId="16" borderId="0" xfId="0" applyNumberFormat="1" applyFill="1"/>
    <xf numFmtId="164" fontId="0" fillId="6" borderId="0" xfId="0" applyNumberFormat="1" applyFill="1"/>
    <xf numFmtId="164" fontId="0" fillId="3" borderId="0" xfId="0" applyNumberFormat="1" applyFill="1"/>
    <xf numFmtId="0" fontId="6" fillId="6" borderId="0" xfId="0" applyFont="1" applyFill="1" applyAlignment="1">
      <alignment horizontal="left"/>
    </xf>
    <xf numFmtId="0" fontId="6" fillId="0" borderId="0" xfId="3" applyFont="1" applyFill="1" applyAlignment="1">
      <alignment horizontal="center" vertical="center"/>
    </xf>
    <xf numFmtId="0" fontId="6" fillId="21" borderId="1" xfId="4" applyFont="1" applyFill="1" applyAlignment="1">
      <alignment horizontal="center" vertical="center"/>
    </xf>
    <xf numFmtId="0" fontId="6" fillId="0" borderId="0" xfId="0" applyFont="1"/>
    <xf numFmtId="0" fontId="7" fillId="17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8" borderId="0" xfId="2" applyFont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8" fillId="18" borderId="0" xfId="2" applyFont="1" applyAlignment="1">
      <alignment horizontal="center" vertical="center"/>
    </xf>
    <xf numFmtId="0" fontId="9" fillId="22" borderId="1" xfId="4" applyFont="1" applyFill="1" applyAlignment="1">
      <alignment horizontal="center" vertical="center"/>
    </xf>
    <xf numFmtId="0" fontId="2" fillId="17" borderId="0" xfId="1" applyAlignment="1">
      <alignment horizontal="center" vertical="center"/>
    </xf>
    <xf numFmtId="0" fontId="5" fillId="20" borderId="1" xfId="4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4" applyFont="1" applyFill="1" applyAlignment="1">
      <alignment horizontal="center" vertical="center"/>
    </xf>
    <xf numFmtId="0" fontId="0" fillId="0" borderId="0" xfId="0" applyBorder="1"/>
    <xf numFmtId="0" fontId="11" fillId="0" borderId="0" xfId="5" applyAlignment="1">
      <alignment vertical="center"/>
    </xf>
    <xf numFmtId="0" fontId="6" fillId="0" borderId="0" xfId="0" applyFont="1" applyFill="1"/>
    <xf numFmtId="0" fontId="2" fillId="0" borderId="0" xfId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2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14" borderId="0" xfId="0" applyFont="1" applyFill="1" applyAlignment="1">
      <alignment horizontal="left" vertical="top"/>
    </xf>
    <xf numFmtId="0" fontId="0" fillId="14" borderId="0" xfId="0" applyFill="1" applyAlignment="1">
      <alignment horizontal="center"/>
    </xf>
    <xf numFmtId="0" fontId="6" fillId="8" borderId="0" xfId="0" applyFont="1" applyFill="1" applyAlignment="1">
      <alignment horizontal="left" vertical="top"/>
    </xf>
    <xf numFmtId="0" fontId="0" fillId="8" borderId="0" xfId="0" applyFill="1" applyAlignment="1">
      <alignment horizontal="center"/>
    </xf>
    <xf numFmtId="0" fontId="0" fillId="8" borderId="0" xfId="0" applyFill="1"/>
    <xf numFmtId="0" fontId="6" fillId="0" borderId="0" xfId="0" applyFont="1" applyAlignment="1">
      <alignment horizontal="center"/>
    </xf>
    <xf numFmtId="0" fontId="13" fillId="23" borderId="0" xfId="0" applyFont="1" applyFill="1" applyAlignment="1">
      <alignment horizontal="center" wrapText="1"/>
    </xf>
    <xf numFmtId="0" fontId="14" fillId="23" borderId="0" xfId="0" applyFont="1" applyFill="1" applyAlignment="1">
      <alignment horizontal="center"/>
    </xf>
    <xf numFmtId="0" fontId="0" fillId="24" borderId="0" xfId="0" applyFill="1"/>
    <xf numFmtId="0" fontId="0" fillId="24" borderId="0" xfId="0" applyFont="1" applyFill="1" applyAlignment="1">
      <alignment horizontal="right"/>
    </xf>
    <xf numFmtId="17" fontId="0" fillId="24" borderId="0" xfId="0" applyNumberFormat="1" applyFont="1" applyFill="1" applyAlignment="1">
      <alignment horizontal="right"/>
    </xf>
    <xf numFmtId="16" fontId="0" fillId="24" borderId="0" xfId="0" applyNumberFormat="1" applyFont="1" applyFill="1" applyAlignment="1">
      <alignment horizontal="right"/>
    </xf>
    <xf numFmtId="0" fontId="0" fillId="24" borderId="0" xfId="0" applyFill="1" applyAlignment="1">
      <alignment horizontal="right"/>
    </xf>
    <xf numFmtId="6" fontId="0" fillId="24" borderId="0" xfId="0" applyNumberFormat="1" applyFill="1" applyAlignment="1">
      <alignment horizontal="right"/>
    </xf>
    <xf numFmtId="0" fontId="0" fillId="9" borderId="0" xfId="0" applyFill="1"/>
    <xf numFmtId="6" fontId="0" fillId="9" borderId="0" xfId="0" applyNumberFormat="1" applyFill="1" applyAlignment="1">
      <alignment horizontal="right"/>
    </xf>
    <xf numFmtId="8" fontId="0" fillId="24" borderId="0" xfId="0" applyNumberFormat="1" applyFill="1" applyAlignment="1">
      <alignment horizontal="right"/>
    </xf>
    <xf numFmtId="0" fontId="0" fillId="25" borderId="0" xfId="0" applyFill="1"/>
    <xf numFmtId="6" fontId="0" fillId="25" borderId="0" xfId="0" applyNumberFormat="1" applyFill="1" applyAlignment="1">
      <alignment horizontal="right"/>
    </xf>
    <xf numFmtId="0" fontId="15" fillId="0" borderId="0" xfId="0" applyFont="1" applyAlignment="1">
      <alignment horizontal="center"/>
    </xf>
    <xf numFmtId="0" fontId="16" fillId="26" borderId="0" xfId="0" applyFont="1" applyFill="1"/>
    <xf numFmtId="0" fontId="14" fillId="26" borderId="0" xfId="3" applyFont="1" applyFill="1" applyAlignment="1">
      <alignment horizontal="center" vertical="center"/>
    </xf>
    <xf numFmtId="0" fontId="14" fillId="26" borderId="1" xfId="4" applyFont="1" applyFill="1" applyAlignment="1">
      <alignment horizontal="center" vertical="center"/>
    </xf>
    <xf numFmtId="0" fontId="14" fillId="26" borderId="0" xfId="3" applyFont="1" applyFill="1" applyBorder="1" applyAlignment="1">
      <alignment horizontal="center" vertical="center"/>
    </xf>
    <xf numFmtId="0" fontId="6" fillId="3" borderId="0" xfId="0" applyFont="1" applyFill="1"/>
    <xf numFmtId="0" fontId="6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6" fillId="0" borderId="0" xfId="4" applyFon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5" fillId="0" borderId="0" xfId="4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4" applyFont="1" applyFill="1" applyBorder="1" applyAlignment="1">
      <alignment horizontal="center" vertical="center"/>
    </xf>
    <xf numFmtId="0" fontId="0" fillId="0" borderId="0" xfId="1" applyFont="1" applyFill="1" applyBorder="1" applyAlignment="1">
      <alignment horizontal="center" vertical="center"/>
    </xf>
  </cellXfs>
  <cellStyles count="6">
    <cellStyle name="Bad" xfId="2" builtinId="27"/>
    <cellStyle name="Calculation" xfId="4" builtinId="22"/>
    <cellStyle name="Good" xfId="1" builtinId="26"/>
    <cellStyle name="Hyperlink" xfId="5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5"/>
  <sheetViews>
    <sheetView tabSelected="1" workbookViewId="0">
      <selection activeCell="C21" sqref="C21"/>
    </sheetView>
  </sheetViews>
  <sheetFormatPr defaultColWidth="8.85546875" defaultRowHeight="15" x14ac:dyDescent="0.25"/>
  <cols>
    <col min="1" max="1" width="49.140625" bestFit="1" customWidth="1"/>
    <col min="2" max="2" width="18.140625" customWidth="1"/>
    <col min="3" max="3" width="17.85546875" customWidth="1"/>
    <col min="4" max="4" width="18.140625" customWidth="1"/>
    <col min="5" max="5" width="19.28515625" customWidth="1"/>
    <col min="6" max="6" width="18.85546875" customWidth="1"/>
    <col min="7" max="7" width="19.140625" bestFit="1" customWidth="1"/>
    <col min="8" max="8" width="18.140625" customWidth="1"/>
    <col min="9" max="9" width="17.28515625" customWidth="1"/>
    <col min="10" max="10" width="17.140625" customWidth="1"/>
    <col min="11" max="12" width="17" customWidth="1"/>
    <col min="13" max="13" width="16" customWidth="1"/>
    <col min="14" max="14" width="17.28515625" customWidth="1"/>
    <col min="15" max="15" width="17.140625" customWidth="1"/>
    <col min="16" max="16" width="38.28515625" bestFit="1" customWidth="1"/>
    <col min="17" max="17" width="5.42578125" customWidth="1"/>
    <col min="18" max="18" width="34.140625" bestFit="1" customWidth="1"/>
    <col min="19" max="19" width="27.42578125" bestFit="1" customWidth="1"/>
    <col min="20" max="20" width="39" bestFit="1" customWidth="1"/>
    <col min="21" max="21" width="5.140625" customWidth="1"/>
    <col min="22" max="22" width="38.42578125" bestFit="1" customWidth="1"/>
    <col min="23" max="23" width="38.5703125" bestFit="1" customWidth="1"/>
  </cols>
  <sheetData>
    <row r="1" spans="1:15" x14ac:dyDescent="0.25">
      <c r="A1" s="32" t="s">
        <v>116</v>
      </c>
      <c r="B1" s="32"/>
      <c r="C1" s="32"/>
      <c r="D1" s="33"/>
      <c r="E1" s="33"/>
      <c r="F1" s="33"/>
    </row>
    <row r="2" spans="1:15" x14ac:dyDescent="0.25">
      <c r="B2" s="33" t="s">
        <v>117</v>
      </c>
      <c r="C2" s="33" t="s">
        <v>118</v>
      </c>
      <c r="D2" s="33" t="s">
        <v>119</v>
      </c>
      <c r="E2" s="33" t="s">
        <v>120</v>
      </c>
      <c r="F2" s="33" t="s">
        <v>121</v>
      </c>
      <c r="G2" s="34" t="s">
        <v>122</v>
      </c>
      <c r="H2" s="34" t="s">
        <v>123</v>
      </c>
    </row>
    <row r="3" spans="1:15" x14ac:dyDescent="0.25">
      <c r="A3" s="35" t="s">
        <v>124</v>
      </c>
      <c r="B3" s="36" t="s">
        <v>125</v>
      </c>
      <c r="C3" s="37" t="s">
        <v>126</v>
      </c>
      <c r="D3" s="37" t="s">
        <v>126</v>
      </c>
      <c r="E3" s="37" t="s">
        <v>126</v>
      </c>
      <c r="F3" s="37" t="s">
        <v>126</v>
      </c>
      <c r="G3" s="38" t="s">
        <v>127</v>
      </c>
      <c r="H3" s="38" t="s">
        <v>127</v>
      </c>
      <c r="K3" s="39"/>
      <c r="L3" s="40"/>
      <c r="M3" s="40"/>
      <c r="N3" s="40"/>
      <c r="O3" s="40"/>
    </row>
    <row r="4" spans="1:15" x14ac:dyDescent="0.25">
      <c r="A4" s="35" t="s">
        <v>128</v>
      </c>
      <c r="B4" s="36" t="s">
        <v>129</v>
      </c>
      <c r="C4" s="37" t="s">
        <v>126</v>
      </c>
      <c r="D4" s="37" t="s">
        <v>126</v>
      </c>
      <c r="E4" s="37" t="s">
        <v>126</v>
      </c>
      <c r="F4" s="37" t="s">
        <v>126</v>
      </c>
      <c r="G4" s="38" t="s">
        <v>127</v>
      </c>
      <c r="H4" s="38" t="s">
        <v>127</v>
      </c>
      <c r="K4" s="39"/>
      <c r="L4" s="40"/>
      <c r="M4" s="40"/>
      <c r="N4" s="40"/>
      <c r="O4" s="40"/>
    </row>
    <row r="5" spans="1:15" x14ac:dyDescent="0.25">
      <c r="A5" s="35" t="s">
        <v>130</v>
      </c>
      <c r="B5" s="37" t="s">
        <v>126</v>
      </c>
      <c r="C5" s="36" t="s">
        <v>125</v>
      </c>
      <c r="D5" s="37" t="s">
        <v>126</v>
      </c>
      <c r="E5" s="37" t="s">
        <v>126</v>
      </c>
      <c r="F5" s="37" t="s">
        <v>126</v>
      </c>
      <c r="G5" s="38" t="s">
        <v>127</v>
      </c>
      <c r="H5" s="38" t="s">
        <v>127</v>
      </c>
      <c r="K5" s="8"/>
      <c r="L5" s="8"/>
      <c r="M5" s="8"/>
      <c r="N5" s="8"/>
      <c r="O5" s="8"/>
    </row>
    <row r="6" spans="1:15" x14ac:dyDescent="0.25">
      <c r="A6" s="35" t="s">
        <v>131</v>
      </c>
      <c r="B6" s="41" t="s">
        <v>127</v>
      </c>
      <c r="C6" s="37" t="s">
        <v>126</v>
      </c>
      <c r="D6" s="37" t="s">
        <v>126</v>
      </c>
      <c r="E6" s="37" t="s">
        <v>126</v>
      </c>
      <c r="F6" s="36" t="s">
        <v>125</v>
      </c>
      <c r="G6" s="42" t="s">
        <v>126</v>
      </c>
      <c r="H6" s="41" t="s">
        <v>127</v>
      </c>
    </row>
    <row r="7" spans="1:15" x14ac:dyDescent="0.25">
      <c r="A7" s="35" t="s">
        <v>132</v>
      </c>
      <c r="B7" s="38" t="s">
        <v>127</v>
      </c>
      <c r="C7" s="43" t="s">
        <v>133</v>
      </c>
      <c r="D7" s="43" t="s">
        <v>133</v>
      </c>
      <c r="E7" s="43" t="s">
        <v>133</v>
      </c>
      <c r="F7" s="43" t="s">
        <v>133</v>
      </c>
      <c r="G7" s="44" t="s">
        <v>125</v>
      </c>
      <c r="H7" s="38" t="s">
        <v>127</v>
      </c>
      <c r="J7" s="45"/>
    </row>
    <row r="8" spans="1:15" x14ac:dyDescent="0.25">
      <c r="A8" s="35" t="s">
        <v>134</v>
      </c>
      <c r="B8" s="38" t="s">
        <v>127</v>
      </c>
      <c r="C8" s="38" t="s">
        <v>127</v>
      </c>
      <c r="D8" s="43" t="s">
        <v>135</v>
      </c>
      <c r="E8" s="43" t="s">
        <v>135</v>
      </c>
      <c r="F8" s="43" t="s">
        <v>135</v>
      </c>
      <c r="G8" s="46" t="s">
        <v>135</v>
      </c>
      <c r="H8" s="38" t="s">
        <v>127</v>
      </c>
      <c r="J8" s="45"/>
    </row>
    <row r="9" spans="1:15" x14ac:dyDescent="0.25">
      <c r="A9" s="35" t="s">
        <v>136</v>
      </c>
      <c r="B9" s="43" t="s">
        <v>135</v>
      </c>
      <c r="C9" s="43" t="s">
        <v>135</v>
      </c>
      <c r="D9" s="43" t="s">
        <v>135</v>
      </c>
      <c r="E9" s="38" t="s">
        <v>127</v>
      </c>
      <c r="F9" s="41" t="s">
        <v>127</v>
      </c>
      <c r="G9" s="41" t="s">
        <v>127</v>
      </c>
      <c r="H9" s="46" t="s">
        <v>135</v>
      </c>
      <c r="I9" s="47"/>
      <c r="J9" s="45"/>
    </row>
    <row r="10" spans="1:15" x14ac:dyDescent="0.25">
      <c r="A10" s="35" t="s">
        <v>137</v>
      </c>
      <c r="B10" s="37" t="s">
        <v>126</v>
      </c>
      <c r="C10" s="38" t="s">
        <v>127</v>
      </c>
      <c r="D10" s="37" t="s">
        <v>126</v>
      </c>
      <c r="E10" s="43" t="s">
        <v>138</v>
      </c>
      <c r="F10" s="37" t="s">
        <v>126</v>
      </c>
      <c r="G10" s="38" t="s">
        <v>127</v>
      </c>
      <c r="H10" s="38" t="s">
        <v>127</v>
      </c>
      <c r="I10" s="47"/>
      <c r="J10" s="48"/>
    </row>
    <row r="11" spans="1:15" x14ac:dyDescent="0.25">
      <c r="A11" s="49"/>
      <c r="B11" s="50"/>
      <c r="C11" s="51"/>
      <c r="D11" s="51"/>
      <c r="E11" s="51"/>
      <c r="F11" s="52"/>
      <c r="G11" s="53"/>
      <c r="H11" s="53"/>
      <c r="I11" s="47"/>
      <c r="J11" s="45"/>
    </row>
    <row r="12" spans="1:15" x14ac:dyDescent="0.25">
      <c r="A12" s="32" t="s">
        <v>139</v>
      </c>
      <c r="B12" s="32"/>
      <c r="C12" s="32"/>
      <c r="D12" s="33"/>
      <c r="E12" s="33"/>
      <c r="F12" s="33"/>
      <c r="I12" s="47"/>
      <c r="J12" s="45"/>
    </row>
    <row r="13" spans="1:15" x14ac:dyDescent="0.25">
      <c r="B13" s="33" t="s">
        <v>117</v>
      </c>
      <c r="C13" s="33" t="s">
        <v>118</v>
      </c>
      <c r="D13" s="33" t="s">
        <v>119</v>
      </c>
      <c r="E13" s="33" t="s">
        <v>120</v>
      </c>
      <c r="F13" s="33" t="s">
        <v>121</v>
      </c>
      <c r="G13" s="34" t="s">
        <v>122</v>
      </c>
      <c r="H13" s="34" t="s">
        <v>123</v>
      </c>
      <c r="I13" s="47"/>
    </row>
    <row r="14" spans="1:15" x14ac:dyDescent="0.25">
      <c r="A14" s="35" t="s">
        <v>124</v>
      </c>
      <c r="B14" s="37" t="s">
        <v>126</v>
      </c>
      <c r="C14" s="37" t="s">
        <v>126</v>
      </c>
      <c r="D14" s="37" t="s">
        <v>126</v>
      </c>
      <c r="E14" s="37" t="s">
        <v>126</v>
      </c>
      <c r="F14" s="37" t="s">
        <v>126</v>
      </c>
      <c r="G14" s="38" t="s">
        <v>127</v>
      </c>
      <c r="H14" s="38" t="s">
        <v>127</v>
      </c>
      <c r="I14" s="47"/>
    </row>
    <row r="15" spans="1:15" x14ac:dyDescent="0.25">
      <c r="A15" s="35" t="s">
        <v>128</v>
      </c>
      <c r="B15" s="37" t="s">
        <v>126</v>
      </c>
      <c r="C15" s="37" t="s">
        <v>126</v>
      </c>
      <c r="D15" s="37" t="s">
        <v>126</v>
      </c>
      <c r="E15" s="37" t="s">
        <v>126</v>
      </c>
      <c r="F15" s="38" t="s">
        <v>127</v>
      </c>
      <c r="G15" s="38" t="s">
        <v>127</v>
      </c>
      <c r="H15" s="37" t="s">
        <v>126</v>
      </c>
      <c r="I15" s="47"/>
    </row>
    <row r="16" spans="1:15" x14ac:dyDescent="0.25">
      <c r="A16" s="35" t="s">
        <v>130</v>
      </c>
      <c r="B16" s="37" t="s">
        <v>126</v>
      </c>
      <c r="C16" s="37" t="s">
        <v>126</v>
      </c>
      <c r="D16" s="37" t="s">
        <v>126</v>
      </c>
      <c r="E16" s="37" t="s">
        <v>126</v>
      </c>
      <c r="F16" s="37" t="s">
        <v>126</v>
      </c>
      <c r="G16" s="38" t="s">
        <v>127</v>
      </c>
      <c r="H16" s="38" t="s">
        <v>127</v>
      </c>
      <c r="I16" s="47"/>
    </row>
    <row r="17" spans="1:23" x14ac:dyDescent="0.25">
      <c r="A17" s="35" t="s">
        <v>131</v>
      </c>
      <c r="B17" s="41" t="s">
        <v>127</v>
      </c>
      <c r="C17" s="37" t="s">
        <v>126</v>
      </c>
      <c r="D17" s="37" t="s">
        <v>126</v>
      </c>
      <c r="E17" s="37" t="s">
        <v>126</v>
      </c>
      <c r="F17" s="36" t="s">
        <v>125</v>
      </c>
      <c r="G17" s="42" t="s">
        <v>126</v>
      </c>
      <c r="H17" s="41" t="s">
        <v>127</v>
      </c>
      <c r="I17" s="47"/>
    </row>
    <row r="18" spans="1:23" x14ac:dyDescent="0.25">
      <c r="A18" s="35" t="s">
        <v>132</v>
      </c>
      <c r="B18" s="43" t="s">
        <v>133</v>
      </c>
      <c r="C18" s="43" t="s">
        <v>133</v>
      </c>
      <c r="D18" s="43" t="s">
        <v>133</v>
      </c>
      <c r="E18" s="43" t="s">
        <v>133</v>
      </c>
      <c r="F18" s="43" t="s">
        <v>133</v>
      </c>
      <c r="G18" s="38" t="s">
        <v>127</v>
      </c>
      <c r="H18" s="38" t="s">
        <v>127</v>
      </c>
      <c r="I18" s="47"/>
    </row>
    <row r="19" spans="1:23" x14ac:dyDescent="0.25">
      <c r="A19" s="35" t="s">
        <v>134</v>
      </c>
      <c r="B19" s="43" t="s">
        <v>135</v>
      </c>
      <c r="C19" s="43" t="s">
        <v>135</v>
      </c>
      <c r="D19" s="43" t="s">
        <v>135</v>
      </c>
      <c r="E19" s="43" t="s">
        <v>135</v>
      </c>
      <c r="F19" s="38" t="s">
        <v>127</v>
      </c>
      <c r="G19" s="38" t="s">
        <v>127</v>
      </c>
      <c r="H19" s="38" t="s">
        <v>127</v>
      </c>
      <c r="I19" s="47"/>
    </row>
    <row r="20" spans="1:23" x14ac:dyDescent="0.25">
      <c r="A20" s="35" t="s">
        <v>136</v>
      </c>
      <c r="B20" s="43" t="s">
        <v>135</v>
      </c>
      <c r="C20" s="43" t="s">
        <v>135</v>
      </c>
      <c r="D20" s="43" t="s">
        <v>135</v>
      </c>
      <c r="E20" s="43" t="s">
        <v>135</v>
      </c>
      <c r="F20" s="38" t="s">
        <v>127</v>
      </c>
      <c r="G20" s="38" t="s">
        <v>127</v>
      </c>
      <c r="H20" s="38" t="s">
        <v>127</v>
      </c>
      <c r="I20" s="47"/>
    </row>
    <row r="21" spans="1:23" x14ac:dyDescent="0.25">
      <c r="A21" s="35" t="s">
        <v>137</v>
      </c>
      <c r="B21" s="37" t="s">
        <v>126</v>
      </c>
      <c r="C21" s="38" t="s">
        <v>127</v>
      </c>
      <c r="D21" s="37" t="s">
        <v>126</v>
      </c>
      <c r="E21" s="43" t="s">
        <v>138</v>
      </c>
      <c r="F21" s="37" t="s">
        <v>126</v>
      </c>
      <c r="G21" s="38" t="s">
        <v>127</v>
      </c>
      <c r="H21" s="38" t="s">
        <v>127</v>
      </c>
      <c r="I21" s="47"/>
    </row>
    <row r="22" spans="1:23" x14ac:dyDescent="0.25">
      <c r="A22" s="8"/>
      <c r="B22" s="8"/>
      <c r="C22" s="8"/>
      <c r="D22" s="8"/>
      <c r="E22" s="8"/>
      <c r="F22" s="8"/>
      <c r="G22" s="8"/>
      <c r="H22" s="8"/>
    </row>
    <row r="23" spans="1:23" x14ac:dyDescent="0.25">
      <c r="A23" s="8"/>
      <c r="B23" s="8"/>
      <c r="C23" s="8"/>
      <c r="D23" s="8"/>
      <c r="E23" s="8"/>
      <c r="F23" s="8"/>
      <c r="G23" s="8"/>
      <c r="H23" s="8"/>
    </row>
    <row r="24" spans="1:23" ht="21" x14ac:dyDescent="0.35">
      <c r="A24" s="54" t="s">
        <v>140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  <row r="25" spans="1:23" x14ac:dyDescent="0.25">
      <c r="A25" s="55"/>
      <c r="B25" s="33" t="s">
        <v>141</v>
      </c>
      <c r="C25" s="33" t="s">
        <v>142</v>
      </c>
      <c r="D25" s="33" t="s">
        <v>143</v>
      </c>
      <c r="E25" s="33" t="s">
        <v>144</v>
      </c>
      <c r="F25" s="33" t="s">
        <v>145</v>
      </c>
      <c r="G25" s="33" t="s">
        <v>146</v>
      </c>
      <c r="H25" s="33" t="s">
        <v>147</v>
      </c>
      <c r="I25" s="33" t="s">
        <v>148</v>
      </c>
      <c r="J25" s="33" t="s">
        <v>149</v>
      </c>
      <c r="K25" s="33" t="s">
        <v>150</v>
      </c>
      <c r="L25" s="33" t="s">
        <v>151</v>
      </c>
      <c r="M25" s="33" t="s">
        <v>152</v>
      </c>
      <c r="N25" s="33" t="s">
        <v>153</v>
      </c>
      <c r="O25" s="33" t="s">
        <v>153</v>
      </c>
      <c r="P25" s="33" t="s">
        <v>154</v>
      </c>
      <c r="Q25" s="56"/>
      <c r="R25" s="57" t="s">
        <v>155</v>
      </c>
      <c r="S25" s="56" t="s">
        <v>156</v>
      </c>
      <c r="T25" s="57" t="s">
        <v>157</v>
      </c>
      <c r="U25" s="57"/>
      <c r="V25" s="56" t="s">
        <v>158</v>
      </c>
      <c r="W25" s="57" t="s">
        <v>159</v>
      </c>
    </row>
    <row r="26" spans="1:23" x14ac:dyDescent="0.25">
      <c r="A26" s="58" t="s">
        <v>124</v>
      </c>
      <c r="B26" s="37">
        <v>1</v>
      </c>
      <c r="C26" s="55">
        <v>0</v>
      </c>
      <c r="D26" s="55">
        <v>1</v>
      </c>
      <c r="E26" s="55">
        <v>0</v>
      </c>
      <c r="F26" s="55">
        <v>0</v>
      </c>
      <c r="G26" s="55">
        <v>0</v>
      </c>
      <c r="H26" s="55">
        <v>1</v>
      </c>
      <c r="I26" s="55">
        <v>0</v>
      </c>
      <c r="J26" s="55">
        <v>1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7</v>
      </c>
      <c r="Q26" s="55" t="s">
        <v>160</v>
      </c>
      <c r="R26" s="59">
        <f>SUM(B26:O26)</f>
        <v>4</v>
      </c>
      <c r="S26" s="55">
        <v>6</v>
      </c>
      <c r="T26">
        <f>SUMPRODUCT(R26,S26)</f>
        <v>24</v>
      </c>
      <c r="U26" t="s">
        <v>161</v>
      </c>
      <c r="V26">
        <v>40</v>
      </c>
      <c r="W26">
        <f>T26*15</f>
        <v>360</v>
      </c>
    </row>
    <row r="27" spans="1:23" x14ac:dyDescent="0.25">
      <c r="A27" s="58" t="s">
        <v>128</v>
      </c>
      <c r="B27" s="37">
        <v>1</v>
      </c>
      <c r="C27" s="55">
        <v>0</v>
      </c>
      <c r="D27" s="55">
        <v>1</v>
      </c>
      <c r="E27" s="55">
        <v>0</v>
      </c>
      <c r="F27" s="55">
        <v>0</v>
      </c>
      <c r="G27" s="55">
        <v>0</v>
      </c>
      <c r="H27" s="55">
        <v>1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1</v>
      </c>
      <c r="O27" s="55">
        <v>1</v>
      </c>
      <c r="P27" s="55">
        <v>7</v>
      </c>
      <c r="Q27" s="55" t="s">
        <v>160</v>
      </c>
      <c r="R27" s="59">
        <f t="shared" ref="R27:R33" si="0">SUM(B27:O27)</f>
        <v>5</v>
      </c>
      <c r="S27" s="55">
        <v>6</v>
      </c>
      <c r="T27">
        <f t="shared" ref="T27:T33" si="1">SUMPRODUCT(R27,S27)</f>
        <v>30</v>
      </c>
      <c r="U27" t="s">
        <v>161</v>
      </c>
      <c r="V27">
        <v>40</v>
      </c>
      <c r="W27">
        <f t="shared" ref="W27:W33" si="2">T27*15</f>
        <v>450</v>
      </c>
    </row>
    <row r="28" spans="1:23" x14ac:dyDescent="0.25">
      <c r="A28" s="58" t="s">
        <v>130</v>
      </c>
      <c r="B28" s="37">
        <v>1</v>
      </c>
      <c r="C28" s="55">
        <v>0</v>
      </c>
      <c r="D28" s="55">
        <v>0</v>
      </c>
      <c r="E28" s="55">
        <v>0</v>
      </c>
      <c r="F28" s="55">
        <v>1</v>
      </c>
      <c r="G28" s="55">
        <v>0</v>
      </c>
      <c r="H28" s="55">
        <v>0</v>
      </c>
      <c r="I28" s="55">
        <v>0</v>
      </c>
      <c r="J28" s="55">
        <v>1</v>
      </c>
      <c r="K28" s="55">
        <v>1</v>
      </c>
      <c r="L28" s="55">
        <v>0</v>
      </c>
      <c r="M28" s="55">
        <v>0</v>
      </c>
      <c r="N28" s="55">
        <v>0</v>
      </c>
      <c r="O28" s="55">
        <v>0</v>
      </c>
      <c r="P28" s="55">
        <v>7</v>
      </c>
      <c r="Q28" s="55" t="s">
        <v>160</v>
      </c>
      <c r="R28" s="59">
        <f t="shared" si="0"/>
        <v>4</v>
      </c>
      <c r="S28" s="55">
        <v>6</v>
      </c>
      <c r="T28">
        <f t="shared" si="1"/>
        <v>24</v>
      </c>
      <c r="U28" t="s">
        <v>161</v>
      </c>
      <c r="V28">
        <v>40</v>
      </c>
      <c r="W28">
        <f t="shared" si="2"/>
        <v>360</v>
      </c>
    </row>
    <row r="29" spans="1:23" x14ac:dyDescent="0.25">
      <c r="A29" s="58" t="s">
        <v>131</v>
      </c>
      <c r="B29" s="60">
        <v>0</v>
      </c>
      <c r="C29" s="55">
        <v>0</v>
      </c>
      <c r="D29" s="55">
        <v>0</v>
      </c>
      <c r="E29" s="55">
        <v>0</v>
      </c>
      <c r="F29" s="55">
        <v>1</v>
      </c>
      <c r="G29" s="55">
        <v>0</v>
      </c>
      <c r="H29" s="55">
        <v>1</v>
      </c>
      <c r="I29" s="55">
        <v>0</v>
      </c>
      <c r="J29" s="55">
        <v>0</v>
      </c>
      <c r="K29" s="55">
        <v>1</v>
      </c>
      <c r="L29" s="55">
        <v>1</v>
      </c>
      <c r="M29" s="55">
        <v>1</v>
      </c>
      <c r="N29" s="55">
        <v>0</v>
      </c>
      <c r="O29" s="55">
        <v>0</v>
      </c>
      <c r="P29" s="55">
        <v>7</v>
      </c>
      <c r="Q29" s="55" t="s">
        <v>160</v>
      </c>
      <c r="R29" s="59">
        <f t="shared" si="0"/>
        <v>5</v>
      </c>
      <c r="S29" s="55">
        <v>6</v>
      </c>
      <c r="T29">
        <f t="shared" si="1"/>
        <v>30</v>
      </c>
      <c r="U29" t="s">
        <v>161</v>
      </c>
      <c r="V29">
        <v>40</v>
      </c>
      <c r="W29">
        <f t="shared" si="2"/>
        <v>450</v>
      </c>
    </row>
    <row r="30" spans="1:23" x14ac:dyDescent="0.25">
      <c r="A30" s="58" t="s">
        <v>132</v>
      </c>
      <c r="B30" s="61">
        <v>0</v>
      </c>
      <c r="C30" s="55">
        <v>1</v>
      </c>
      <c r="D30" s="55">
        <v>0</v>
      </c>
      <c r="E30" s="55">
        <v>1</v>
      </c>
      <c r="F30" s="55">
        <v>0</v>
      </c>
      <c r="G30" s="55">
        <v>1</v>
      </c>
      <c r="H30" s="55">
        <v>0</v>
      </c>
      <c r="I30" s="55">
        <v>1</v>
      </c>
      <c r="J30" s="55">
        <v>0</v>
      </c>
      <c r="K30" s="55">
        <v>1</v>
      </c>
      <c r="L30" s="55">
        <v>0</v>
      </c>
      <c r="M30" s="55">
        <v>0</v>
      </c>
      <c r="N30" s="55">
        <v>0</v>
      </c>
      <c r="O30" s="55">
        <v>0</v>
      </c>
      <c r="P30" s="55">
        <v>7</v>
      </c>
      <c r="Q30" s="55" t="s">
        <v>160</v>
      </c>
      <c r="R30" s="59">
        <f t="shared" si="0"/>
        <v>5</v>
      </c>
      <c r="S30" s="55">
        <v>6</v>
      </c>
      <c r="T30">
        <f t="shared" si="1"/>
        <v>30</v>
      </c>
      <c r="U30" t="s">
        <v>161</v>
      </c>
      <c r="V30">
        <v>40</v>
      </c>
      <c r="W30">
        <f t="shared" si="2"/>
        <v>450</v>
      </c>
    </row>
    <row r="31" spans="1:23" x14ac:dyDescent="0.25">
      <c r="A31" s="58" t="s">
        <v>134</v>
      </c>
      <c r="B31" s="61">
        <v>0</v>
      </c>
      <c r="C31" s="55">
        <v>1</v>
      </c>
      <c r="D31" s="55">
        <v>0</v>
      </c>
      <c r="E31" s="55">
        <v>1</v>
      </c>
      <c r="F31" s="55">
        <v>0</v>
      </c>
      <c r="G31" s="55">
        <v>1</v>
      </c>
      <c r="H31" s="55">
        <v>0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7</v>
      </c>
      <c r="Q31" s="55" t="s">
        <v>160</v>
      </c>
      <c r="R31" s="59">
        <f t="shared" si="0"/>
        <v>4</v>
      </c>
      <c r="S31" s="55">
        <v>6</v>
      </c>
      <c r="T31">
        <f t="shared" si="1"/>
        <v>24</v>
      </c>
      <c r="U31" t="s">
        <v>161</v>
      </c>
      <c r="V31">
        <v>40</v>
      </c>
      <c r="W31">
        <f t="shared" si="2"/>
        <v>360</v>
      </c>
    </row>
    <row r="32" spans="1:23" x14ac:dyDescent="0.25">
      <c r="A32" s="58" t="s">
        <v>136</v>
      </c>
      <c r="B32" s="61">
        <v>0</v>
      </c>
      <c r="C32" s="55">
        <v>1</v>
      </c>
      <c r="D32" s="55">
        <v>0</v>
      </c>
      <c r="E32" s="55">
        <v>1</v>
      </c>
      <c r="F32" s="55">
        <v>0</v>
      </c>
      <c r="G32" s="55">
        <v>1</v>
      </c>
      <c r="H32" s="55">
        <v>0</v>
      </c>
      <c r="I32" s="55">
        <v>1</v>
      </c>
      <c r="J32" s="55">
        <v>0</v>
      </c>
      <c r="K32" s="55">
        <v>1</v>
      </c>
      <c r="L32" s="55">
        <v>0</v>
      </c>
      <c r="M32" s="55">
        <v>0</v>
      </c>
      <c r="N32" s="55">
        <v>0</v>
      </c>
      <c r="O32" s="55">
        <v>0</v>
      </c>
      <c r="P32" s="55">
        <v>7</v>
      </c>
      <c r="Q32" s="55" t="s">
        <v>160</v>
      </c>
      <c r="R32" s="59">
        <f t="shared" si="0"/>
        <v>5</v>
      </c>
      <c r="S32" s="55">
        <v>6</v>
      </c>
      <c r="T32">
        <f t="shared" si="1"/>
        <v>30</v>
      </c>
      <c r="U32" t="s">
        <v>161</v>
      </c>
      <c r="V32">
        <v>40</v>
      </c>
      <c r="W32">
        <f t="shared" si="2"/>
        <v>450</v>
      </c>
    </row>
    <row r="33" spans="1:23" x14ac:dyDescent="0.25">
      <c r="A33" s="58" t="s">
        <v>137</v>
      </c>
      <c r="B33" s="37">
        <v>0</v>
      </c>
      <c r="C33" s="55">
        <v>1</v>
      </c>
      <c r="D33" s="55">
        <v>0</v>
      </c>
      <c r="E33" s="55">
        <v>1</v>
      </c>
      <c r="F33" s="55">
        <v>0</v>
      </c>
      <c r="G33" s="55">
        <v>1</v>
      </c>
      <c r="H33" s="55">
        <v>0</v>
      </c>
      <c r="I33" s="55">
        <v>1</v>
      </c>
      <c r="J33" s="55">
        <v>1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7</v>
      </c>
      <c r="Q33" s="55" t="s">
        <v>160</v>
      </c>
      <c r="R33" s="59">
        <f t="shared" si="0"/>
        <v>5</v>
      </c>
      <c r="S33" s="55">
        <v>6</v>
      </c>
      <c r="T33">
        <f t="shared" si="1"/>
        <v>30</v>
      </c>
      <c r="U33" t="s">
        <v>161</v>
      </c>
      <c r="V33">
        <v>40</v>
      </c>
      <c r="W33">
        <f t="shared" si="2"/>
        <v>450</v>
      </c>
    </row>
    <row r="34" spans="1:23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62"/>
    </row>
    <row r="35" spans="1:23" x14ac:dyDescent="0.25">
      <c r="A35" s="63" t="s">
        <v>162</v>
      </c>
      <c r="B35" s="55">
        <v>3</v>
      </c>
      <c r="C35" s="55">
        <v>4</v>
      </c>
      <c r="D35" s="55">
        <v>2</v>
      </c>
      <c r="E35" s="55">
        <v>4</v>
      </c>
      <c r="F35" s="55">
        <v>2</v>
      </c>
      <c r="G35" s="55">
        <v>4</v>
      </c>
      <c r="H35" s="55">
        <v>3</v>
      </c>
      <c r="I35" s="55">
        <v>4</v>
      </c>
      <c r="J35" s="55">
        <v>3</v>
      </c>
      <c r="K35" s="55">
        <v>4</v>
      </c>
      <c r="L35" s="55">
        <f>SUM(L26:L33)</f>
        <v>1</v>
      </c>
      <c r="M35" s="55">
        <f>SUM(M26:M33)</f>
        <v>1</v>
      </c>
      <c r="N35" s="55">
        <f>SUM(N26:N33)</f>
        <v>1</v>
      </c>
      <c r="O35" s="55">
        <f>SUM(O26:O33)</f>
        <v>1</v>
      </c>
      <c r="P35" s="55"/>
      <c r="R35" s="62"/>
    </row>
    <row r="36" spans="1:23" x14ac:dyDescent="0.25">
      <c r="A36" s="64"/>
      <c r="B36" s="55" t="s">
        <v>160</v>
      </c>
      <c r="C36" s="55" t="s">
        <v>160</v>
      </c>
      <c r="D36" s="55" t="s">
        <v>160</v>
      </c>
      <c r="E36" s="55" t="s">
        <v>160</v>
      </c>
      <c r="F36" s="55" t="s">
        <v>160</v>
      </c>
      <c r="G36" s="55" t="s">
        <v>160</v>
      </c>
      <c r="H36" s="55" t="s">
        <v>160</v>
      </c>
      <c r="I36" s="55" t="s">
        <v>160</v>
      </c>
      <c r="J36" s="55" t="s">
        <v>160</v>
      </c>
      <c r="K36" s="55" t="s">
        <v>160</v>
      </c>
      <c r="L36" s="55" t="s">
        <v>160</v>
      </c>
      <c r="M36" s="55" t="s">
        <v>160</v>
      </c>
      <c r="N36" s="55" t="s">
        <v>160</v>
      </c>
      <c r="O36" s="55" t="s">
        <v>160</v>
      </c>
      <c r="P36" s="55"/>
    </row>
    <row r="37" spans="1:23" s="27" customFormat="1" x14ac:dyDescent="0.25">
      <c r="A37" s="65" t="s">
        <v>163</v>
      </c>
      <c r="B37" s="66">
        <v>3</v>
      </c>
      <c r="C37" s="66">
        <v>4</v>
      </c>
      <c r="D37" s="66">
        <v>2</v>
      </c>
      <c r="E37" s="66">
        <v>4</v>
      </c>
      <c r="F37" s="66">
        <v>2</v>
      </c>
      <c r="G37" s="66">
        <v>4</v>
      </c>
      <c r="H37" s="66">
        <v>3</v>
      </c>
      <c r="I37" s="66">
        <v>4</v>
      </c>
      <c r="J37" s="66">
        <v>3</v>
      </c>
      <c r="K37" s="66">
        <v>4</v>
      </c>
      <c r="L37" s="66">
        <v>1</v>
      </c>
      <c r="M37" s="66">
        <v>1</v>
      </c>
      <c r="N37" s="66">
        <v>1</v>
      </c>
      <c r="O37" s="66">
        <v>1</v>
      </c>
      <c r="P37" s="66"/>
    </row>
    <row r="38" spans="1:23" x14ac:dyDescent="0.25">
      <c r="A38" s="64"/>
      <c r="B38" s="55" t="s">
        <v>161</v>
      </c>
      <c r="C38" s="55" t="s">
        <v>161</v>
      </c>
      <c r="D38" s="55" t="s">
        <v>161</v>
      </c>
      <c r="E38" s="55" t="s">
        <v>161</v>
      </c>
      <c r="F38" s="55" t="s">
        <v>161</v>
      </c>
      <c r="G38" s="55" t="s">
        <v>161</v>
      </c>
      <c r="H38" s="55" t="s">
        <v>161</v>
      </c>
      <c r="I38" s="55" t="s">
        <v>161</v>
      </c>
      <c r="J38" s="55" t="s">
        <v>161</v>
      </c>
      <c r="K38" s="55" t="s">
        <v>161</v>
      </c>
      <c r="L38" s="55" t="s">
        <v>161</v>
      </c>
      <c r="M38" s="55" t="s">
        <v>161</v>
      </c>
      <c r="N38" s="55" t="s">
        <v>161</v>
      </c>
      <c r="O38" s="55" t="s">
        <v>161</v>
      </c>
      <c r="P38" s="55"/>
    </row>
    <row r="39" spans="1:23" x14ac:dyDescent="0.25">
      <c r="A39" s="63" t="s">
        <v>164</v>
      </c>
      <c r="B39" s="55">
        <v>7</v>
      </c>
      <c r="C39" s="55">
        <v>7</v>
      </c>
      <c r="D39" s="55">
        <v>7</v>
      </c>
      <c r="E39" s="55">
        <v>7</v>
      </c>
      <c r="F39" s="55">
        <v>7</v>
      </c>
      <c r="G39" s="55">
        <v>7</v>
      </c>
      <c r="H39" s="55">
        <v>7</v>
      </c>
      <c r="I39" s="55">
        <v>7</v>
      </c>
      <c r="J39" s="55">
        <v>7</v>
      </c>
      <c r="K39" s="55">
        <v>7</v>
      </c>
      <c r="L39" s="55">
        <v>2</v>
      </c>
      <c r="M39" s="55">
        <v>2</v>
      </c>
      <c r="N39" s="55">
        <v>2</v>
      </c>
      <c r="O39" s="55">
        <v>2</v>
      </c>
      <c r="P39" s="55"/>
    </row>
    <row r="40" spans="1:23" x14ac:dyDescent="0.25">
      <c r="A40" s="64"/>
      <c r="P40" s="55"/>
    </row>
    <row r="41" spans="1:23" x14ac:dyDescent="0.25">
      <c r="A41" s="64"/>
      <c r="P41" s="55"/>
    </row>
    <row r="42" spans="1:23" x14ac:dyDescent="0.25">
      <c r="A42" s="64"/>
      <c r="P42" s="55"/>
    </row>
    <row r="43" spans="1:23" x14ac:dyDescent="0.25">
      <c r="A43" s="64" t="s">
        <v>165</v>
      </c>
      <c r="B43" s="55">
        <v>6</v>
      </c>
      <c r="C43" s="55">
        <v>6</v>
      </c>
      <c r="D43" s="55">
        <v>6</v>
      </c>
      <c r="E43" s="55">
        <v>6</v>
      </c>
      <c r="F43" s="55">
        <v>6</v>
      </c>
      <c r="G43" s="55">
        <v>6</v>
      </c>
      <c r="H43" s="55">
        <v>6</v>
      </c>
      <c r="I43" s="55">
        <v>6</v>
      </c>
      <c r="J43" s="55">
        <v>6</v>
      </c>
      <c r="K43" s="55">
        <v>6</v>
      </c>
      <c r="L43" s="55">
        <v>6</v>
      </c>
      <c r="M43" s="55">
        <v>6</v>
      </c>
      <c r="N43" s="55">
        <v>6</v>
      </c>
      <c r="O43" s="55">
        <v>6</v>
      </c>
      <c r="P43" s="55"/>
    </row>
    <row r="44" spans="1:23" s="69" customFormat="1" x14ac:dyDescent="0.25">
      <c r="A44" s="67" t="s">
        <v>166</v>
      </c>
      <c r="B44" s="68">
        <f>SUMPRODUCT(B37,B43)</f>
        <v>18</v>
      </c>
      <c r="C44" s="68">
        <f t="shared" ref="C44:O44" si="3">SUMPRODUCT(C37,C43)</f>
        <v>24</v>
      </c>
      <c r="D44" s="68">
        <f t="shared" si="3"/>
        <v>12</v>
      </c>
      <c r="E44" s="68">
        <f t="shared" si="3"/>
        <v>24</v>
      </c>
      <c r="F44" s="68">
        <f t="shared" si="3"/>
        <v>12</v>
      </c>
      <c r="G44" s="68">
        <f t="shared" si="3"/>
        <v>24</v>
      </c>
      <c r="H44" s="68">
        <f t="shared" si="3"/>
        <v>18</v>
      </c>
      <c r="I44" s="68">
        <f t="shared" si="3"/>
        <v>24</v>
      </c>
      <c r="J44" s="68">
        <f t="shared" si="3"/>
        <v>18</v>
      </c>
      <c r="K44" s="68">
        <f t="shared" si="3"/>
        <v>24</v>
      </c>
      <c r="L44" s="68">
        <f t="shared" si="3"/>
        <v>6</v>
      </c>
      <c r="M44" s="68">
        <f t="shared" si="3"/>
        <v>6</v>
      </c>
      <c r="N44" s="68">
        <f t="shared" si="3"/>
        <v>6</v>
      </c>
      <c r="O44" s="68">
        <f t="shared" si="3"/>
        <v>6</v>
      </c>
    </row>
    <row r="45" spans="1:23" x14ac:dyDescent="0.25">
      <c r="A45" s="64" t="s">
        <v>167</v>
      </c>
      <c r="B45" s="55">
        <f>SUMPRODUCT(B39*6)-2</f>
        <v>40</v>
      </c>
      <c r="C45" s="55">
        <f t="shared" ref="C45:O45" si="4">SUMPRODUCT(C39*6)-2</f>
        <v>40</v>
      </c>
      <c r="D45" s="55">
        <f t="shared" si="4"/>
        <v>40</v>
      </c>
      <c r="E45" s="55">
        <f t="shared" si="4"/>
        <v>40</v>
      </c>
      <c r="F45" s="55">
        <f t="shared" si="4"/>
        <v>40</v>
      </c>
      <c r="G45" s="55">
        <f t="shared" si="4"/>
        <v>40</v>
      </c>
      <c r="H45" s="55">
        <f t="shared" si="4"/>
        <v>40</v>
      </c>
      <c r="I45" s="55">
        <f t="shared" si="4"/>
        <v>40</v>
      </c>
      <c r="J45" s="55">
        <f t="shared" si="4"/>
        <v>40</v>
      </c>
      <c r="K45" s="55">
        <f t="shared" si="4"/>
        <v>40</v>
      </c>
      <c r="L45" s="55">
        <f t="shared" si="4"/>
        <v>10</v>
      </c>
      <c r="M45" s="55">
        <f t="shared" si="4"/>
        <v>10</v>
      </c>
      <c r="N45" s="55">
        <f t="shared" si="4"/>
        <v>10</v>
      </c>
      <c r="O45" s="55">
        <f t="shared" si="4"/>
        <v>10</v>
      </c>
    </row>
    <row r="47" spans="1:23" x14ac:dyDescent="0.25">
      <c r="A47" t="s">
        <v>168</v>
      </c>
      <c r="B47">
        <f>SUM(B44:O44)</f>
        <v>222</v>
      </c>
    </row>
    <row r="49" spans="1:2" x14ac:dyDescent="0.25">
      <c r="A49" s="70" t="s">
        <v>169</v>
      </c>
      <c r="B49" s="70"/>
    </row>
    <row r="50" spans="1:2" ht="42" x14ac:dyDescent="0.35">
      <c r="A50" s="71" t="s">
        <v>170</v>
      </c>
      <c r="B50" s="72">
        <f>SUM(B37:O37)</f>
        <v>37</v>
      </c>
    </row>
    <row r="52" spans="1:2" x14ac:dyDescent="0.25">
      <c r="A52" s="73" t="s">
        <v>171</v>
      </c>
      <c r="B52" s="74">
        <v>10</v>
      </c>
    </row>
    <row r="53" spans="1:2" x14ac:dyDescent="0.25">
      <c r="A53" s="73" t="s">
        <v>172</v>
      </c>
      <c r="B53" s="74">
        <f>60/B52</f>
        <v>6</v>
      </c>
    </row>
    <row r="54" spans="1:2" x14ac:dyDescent="0.25">
      <c r="A54" s="73" t="s">
        <v>173</v>
      </c>
      <c r="B54" s="74" t="s">
        <v>174</v>
      </c>
    </row>
    <row r="55" spans="1:2" x14ac:dyDescent="0.25">
      <c r="A55" s="73" t="s">
        <v>175</v>
      </c>
      <c r="B55" s="75" t="s">
        <v>176</v>
      </c>
    </row>
    <row r="56" spans="1:2" x14ac:dyDescent="0.25">
      <c r="A56" s="73" t="s">
        <v>177</v>
      </c>
      <c r="B56" s="74" t="s">
        <v>178</v>
      </c>
    </row>
    <row r="57" spans="1:2" x14ac:dyDescent="0.25">
      <c r="A57" s="73" t="s">
        <v>179</v>
      </c>
      <c r="B57" s="76" t="s">
        <v>180</v>
      </c>
    </row>
    <row r="58" spans="1:2" x14ac:dyDescent="0.25">
      <c r="A58" s="73" t="s">
        <v>168</v>
      </c>
      <c r="B58" s="77">
        <v>222</v>
      </c>
    </row>
    <row r="59" spans="1:2" x14ac:dyDescent="0.25">
      <c r="A59" s="73" t="s">
        <v>181</v>
      </c>
      <c r="B59" s="77">
        <v>347</v>
      </c>
    </row>
    <row r="60" spans="1:2" x14ac:dyDescent="0.25">
      <c r="A60" s="73" t="s">
        <v>182</v>
      </c>
      <c r="B60" s="77">
        <v>33</v>
      </c>
    </row>
    <row r="61" spans="1:2" x14ac:dyDescent="0.25">
      <c r="A61" s="73" t="s">
        <v>183</v>
      </c>
      <c r="B61" s="77">
        <f>B59-B60</f>
        <v>314</v>
      </c>
    </row>
    <row r="62" spans="1:2" x14ac:dyDescent="0.25">
      <c r="A62" s="73" t="s">
        <v>184</v>
      </c>
      <c r="B62" s="78">
        <v>15</v>
      </c>
    </row>
    <row r="63" spans="1:2" x14ac:dyDescent="0.25">
      <c r="A63" s="73" t="s">
        <v>185</v>
      </c>
      <c r="B63" s="78">
        <f>B62*1.5</f>
        <v>22.5</v>
      </c>
    </row>
    <row r="64" spans="1:2" x14ac:dyDescent="0.25">
      <c r="A64" s="79" t="s">
        <v>186</v>
      </c>
      <c r="B64" s="80">
        <f>B58*B62</f>
        <v>3330</v>
      </c>
    </row>
    <row r="65" spans="1:15" x14ac:dyDescent="0.25">
      <c r="A65" s="73" t="s">
        <v>187</v>
      </c>
      <c r="B65" s="81">
        <f>(B61*B62)+(B60*B63)</f>
        <v>5452.5</v>
      </c>
    </row>
    <row r="66" spans="1:15" x14ac:dyDescent="0.25">
      <c r="A66" s="82" t="s">
        <v>188</v>
      </c>
      <c r="B66" s="83">
        <f>B65-B64</f>
        <v>2122.5</v>
      </c>
    </row>
    <row r="68" spans="1:15" ht="23.25" x14ac:dyDescent="0.35">
      <c r="B68" s="84" t="s">
        <v>189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</row>
    <row r="69" spans="1:15" x14ac:dyDescent="0.25">
      <c r="A69" s="85"/>
      <c r="B69" s="86" t="s">
        <v>190</v>
      </c>
      <c r="C69" s="86" t="s">
        <v>191</v>
      </c>
      <c r="D69" s="86" t="s">
        <v>192</v>
      </c>
      <c r="E69" s="86" t="s">
        <v>193</v>
      </c>
      <c r="F69" s="86" t="s">
        <v>194</v>
      </c>
      <c r="G69" s="86" t="s">
        <v>195</v>
      </c>
      <c r="H69" s="86" t="s">
        <v>196</v>
      </c>
      <c r="I69" s="86" t="s">
        <v>197</v>
      </c>
      <c r="J69" s="86" t="s">
        <v>198</v>
      </c>
      <c r="K69" s="86" t="s">
        <v>199</v>
      </c>
      <c r="L69" s="87" t="s">
        <v>200</v>
      </c>
      <c r="M69" s="88" t="s">
        <v>201</v>
      </c>
      <c r="N69" s="87" t="s">
        <v>202</v>
      </c>
      <c r="O69" s="87" t="s">
        <v>203</v>
      </c>
    </row>
    <row r="70" spans="1:15" x14ac:dyDescent="0.25">
      <c r="A70" s="89" t="s">
        <v>124</v>
      </c>
      <c r="B70" s="43" t="s">
        <v>204</v>
      </c>
      <c r="C70" s="38" t="s">
        <v>127</v>
      </c>
      <c r="D70" s="43" t="s">
        <v>204</v>
      </c>
      <c r="E70" s="38" t="s">
        <v>127</v>
      </c>
      <c r="F70" s="38" t="s">
        <v>127</v>
      </c>
      <c r="G70" s="38" t="s">
        <v>127</v>
      </c>
      <c r="H70" s="43" t="s">
        <v>204</v>
      </c>
      <c r="I70" s="38" t="s">
        <v>127</v>
      </c>
      <c r="J70" s="43" t="s">
        <v>204</v>
      </c>
      <c r="K70" s="38" t="s">
        <v>127</v>
      </c>
      <c r="L70" s="38" t="s">
        <v>127</v>
      </c>
      <c r="M70" s="38" t="s">
        <v>127</v>
      </c>
      <c r="N70" s="38" t="s">
        <v>127</v>
      </c>
      <c r="O70" s="38" t="s">
        <v>127</v>
      </c>
    </row>
    <row r="71" spans="1:15" x14ac:dyDescent="0.25">
      <c r="A71" s="89" t="s">
        <v>128</v>
      </c>
      <c r="B71" s="43" t="s">
        <v>204</v>
      </c>
      <c r="C71" s="38" t="s">
        <v>127</v>
      </c>
      <c r="D71" s="43" t="s">
        <v>204</v>
      </c>
      <c r="E71" s="38" t="s">
        <v>127</v>
      </c>
      <c r="F71" s="38" t="s">
        <v>127</v>
      </c>
      <c r="G71" s="38" t="s">
        <v>127</v>
      </c>
      <c r="H71" s="38" t="s">
        <v>127</v>
      </c>
      <c r="I71" s="38" t="s">
        <v>127</v>
      </c>
      <c r="J71" s="38" t="s">
        <v>127</v>
      </c>
      <c r="K71" s="38" t="s">
        <v>127</v>
      </c>
      <c r="L71" s="38" t="s">
        <v>127</v>
      </c>
      <c r="M71" s="38" t="s">
        <v>127</v>
      </c>
      <c r="N71" s="43" t="s">
        <v>204</v>
      </c>
      <c r="O71" s="43" t="s">
        <v>204</v>
      </c>
    </row>
    <row r="72" spans="1:15" x14ac:dyDescent="0.25">
      <c r="A72" s="89" t="s">
        <v>130</v>
      </c>
      <c r="B72" s="43" t="s">
        <v>204</v>
      </c>
      <c r="C72" s="38" t="s">
        <v>127</v>
      </c>
      <c r="D72" s="38" t="s">
        <v>127</v>
      </c>
      <c r="E72" s="38" t="s">
        <v>127</v>
      </c>
      <c r="F72" s="43" t="s">
        <v>204</v>
      </c>
      <c r="G72" s="38" t="s">
        <v>127</v>
      </c>
      <c r="H72" s="43" t="s">
        <v>204</v>
      </c>
      <c r="I72" s="38" t="s">
        <v>127</v>
      </c>
      <c r="J72" s="43" t="s">
        <v>204</v>
      </c>
      <c r="K72" s="43" t="s">
        <v>205</v>
      </c>
      <c r="L72" s="38" t="s">
        <v>127</v>
      </c>
      <c r="M72" s="38" t="s">
        <v>127</v>
      </c>
      <c r="N72" s="38" t="s">
        <v>127</v>
      </c>
      <c r="O72" s="38" t="s">
        <v>127</v>
      </c>
    </row>
    <row r="73" spans="1:15" x14ac:dyDescent="0.25">
      <c r="A73" s="89" t="s">
        <v>131</v>
      </c>
      <c r="B73" s="38" t="s">
        <v>127</v>
      </c>
      <c r="C73" s="38" t="s">
        <v>127</v>
      </c>
      <c r="D73" s="38" t="s">
        <v>127</v>
      </c>
      <c r="E73" s="38" t="s">
        <v>127</v>
      </c>
      <c r="F73" s="43" t="s">
        <v>204</v>
      </c>
      <c r="G73" s="38" t="s">
        <v>127</v>
      </c>
      <c r="H73" s="43" t="s">
        <v>204</v>
      </c>
      <c r="I73" s="38" t="s">
        <v>127</v>
      </c>
      <c r="J73" s="38" t="s">
        <v>127</v>
      </c>
      <c r="K73" s="43" t="s">
        <v>205</v>
      </c>
      <c r="L73" s="43" t="s">
        <v>204</v>
      </c>
      <c r="M73" s="43" t="s">
        <v>205</v>
      </c>
      <c r="N73" s="38" t="s">
        <v>127</v>
      </c>
      <c r="O73" s="38" t="s">
        <v>127</v>
      </c>
    </row>
    <row r="74" spans="1:15" x14ac:dyDescent="0.25">
      <c r="A74" s="89" t="s">
        <v>132</v>
      </c>
      <c r="B74" s="38" t="s">
        <v>127</v>
      </c>
      <c r="C74" s="43" t="s">
        <v>205</v>
      </c>
      <c r="D74" s="38" t="s">
        <v>127</v>
      </c>
      <c r="E74" s="43" t="s">
        <v>205</v>
      </c>
      <c r="F74" s="38" t="s">
        <v>127</v>
      </c>
      <c r="G74" s="43" t="s">
        <v>205</v>
      </c>
      <c r="H74" s="38" t="s">
        <v>127</v>
      </c>
      <c r="I74" s="43" t="s">
        <v>205</v>
      </c>
      <c r="J74" s="38" t="s">
        <v>127</v>
      </c>
      <c r="K74" s="43" t="s">
        <v>205</v>
      </c>
      <c r="L74" s="38" t="s">
        <v>127</v>
      </c>
      <c r="M74" s="38" t="s">
        <v>127</v>
      </c>
      <c r="N74" s="38" t="s">
        <v>127</v>
      </c>
      <c r="O74" s="38" t="s">
        <v>127</v>
      </c>
    </row>
    <row r="75" spans="1:15" x14ac:dyDescent="0.25">
      <c r="A75" s="89" t="s">
        <v>134</v>
      </c>
      <c r="B75" s="38" t="s">
        <v>127</v>
      </c>
      <c r="C75" s="43" t="s">
        <v>205</v>
      </c>
      <c r="D75" s="38" t="s">
        <v>127</v>
      </c>
      <c r="E75" s="43" t="s">
        <v>205</v>
      </c>
      <c r="F75" s="38" t="s">
        <v>127</v>
      </c>
      <c r="G75" s="43" t="s">
        <v>205</v>
      </c>
      <c r="H75" s="38" t="s">
        <v>127</v>
      </c>
      <c r="I75" s="43" t="s">
        <v>205</v>
      </c>
      <c r="J75" s="38" t="s">
        <v>127</v>
      </c>
      <c r="K75" s="38" t="s">
        <v>127</v>
      </c>
      <c r="L75" s="38" t="s">
        <v>127</v>
      </c>
      <c r="M75" s="38" t="s">
        <v>127</v>
      </c>
      <c r="N75" s="38" t="s">
        <v>127</v>
      </c>
      <c r="O75" s="38" t="s">
        <v>127</v>
      </c>
    </row>
    <row r="76" spans="1:15" x14ac:dyDescent="0.25">
      <c r="A76" s="89" t="s">
        <v>136</v>
      </c>
      <c r="B76" s="38" t="s">
        <v>127</v>
      </c>
      <c r="C76" s="43" t="s">
        <v>205</v>
      </c>
      <c r="D76" s="38" t="s">
        <v>127</v>
      </c>
      <c r="E76" s="43" t="s">
        <v>205</v>
      </c>
      <c r="F76" s="38" t="s">
        <v>127</v>
      </c>
      <c r="G76" s="43" t="s">
        <v>205</v>
      </c>
      <c r="H76" s="38" t="s">
        <v>127</v>
      </c>
      <c r="I76" s="43" t="s">
        <v>205</v>
      </c>
      <c r="J76" s="38" t="s">
        <v>127</v>
      </c>
      <c r="K76" s="43" t="s">
        <v>205</v>
      </c>
      <c r="L76" s="38" t="s">
        <v>127</v>
      </c>
      <c r="M76" s="38" t="s">
        <v>127</v>
      </c>
      <c r="N76" s="38" t="s">
        <v>127</v>
      </c>
      <c r="O76" s="38" t="s">
        <v>127</v>
      </c>
    </row>
    <row r="77" spans="1:15" x14ac:dyDescent="0.25">
      <c r="A77" s="89" t="s">
        <v>137</v>
      </c>
      <c r="B77" s="38" t="s">
        <v>127</v>
      </c>
      <c r="C77" s="43" t="s">
        <v>205</v>
      </c>
      <c r="D77" s="38" t="s">
        <v>127</v>
      </c>
      <c r="E77" s="43" t="s">
        <v>205</v>
      </c>
      <c r="F77" s="38" t="s">
        <v>127</v>
      </c>
      <c r="G77" s="43" t="s">
        <v>205</v>
      </c>
      <c r="H77" s="38" t="s">
        <v>127</v>
      </c>
      <c r="I77" s="43" t="s">
        <v>205</v>
      </c>
      <c r="J77" s="43" t="s">
        <v>204</v>
      </c>
      <c r="K77" s="38" t="s">
        <v>127</v>
      </c>
      <c r="L77" s="38" t="s">
        <v>127</v>
      </c>
      <c r="M77" s="38" t="s">
        <v>127</v>
      </c>
      <c r="N77" s="38" t="s">
        <v>127</v>
      </c>
      <c r="O77" s="38" t="s">
        <v>127</v>
      </c>
    </row>
    <row r="146" spans="1:15" x14ac:dyDescent="0.25">
      <c r="A146" s="90"/>
      <c r="B146" s="91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</row>
    <row r="147" spans="1:15" x14ac:dyDescent="0.25">
      <c r="A147" s="92"/>
      <c r="B147" s="92"/>
      <c r="C147" s="92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</row>
    <row r="148" spans="1:15" x14ac:dyDescent="0.25">
      <c r="A148" s="91"/>
      <c r="B148" s="57"/>
      <c r="C148" s="57"/>
      <c r="D148" s="57"/>
      <c r="E148" s="57"/>
      <c r="F148" s="57"/>
      <c r="G148" s="93"/>
      <c r="H148" s="93"/>
      <c r="I148" s="91"/>
      <c r="J148" s="91"/>
      <c r="K148" s="91"/>
      <c r="L148" s="91"/>
      <c r="M148" s="91"/>
      <c r="N148" s="91"/>
      <c r="O148" s="91"/>
    </row>
    <row r="149" spans="1:15" x14ac:dyDescent="0.25">
      <c r="A149" s="90"/>
      <c r="B149" s="94"/>
      <c r="C149" s="52"/>
      <c r="D149" s="52"/>
      <c r="E149" s="52"/>
      <c r="F149" s="52"/>
      <c r="G149" s="95"/>
      <c r="H149" s="53"/>
      <c r="I149" s="91"/>
      <c r="J149" s="96"/>
      <c r="K149" s="91"/>
      <c r="L149" s="91"/>
      <c r="M149" s="91"/>
      <c r="N149" s="91"/>
      <c r="O149" s="91"/>
    </row>
    <row r="150" spans="1:15" x14ac:dyDescent="0.25">
      <c r="A150" s="90"/>
      <c r="B150" s="52"/>
      <c r="C150" s="94"/>
      <c r="D150" s="52"/>
      <c r="E150" s="52"/>
      <c r="F150" s="52"/>
      <c r="G150" s="95"/>
      <c r="H150" s="53"/>
      <c r="I150" s="91"/>
      <c r="J150" s="96"/>
      <c r="K150" s="91"/>
      <c r="L150" s="91"/>
      <c r="M150" s="91"/>
      <c r="N150" s="91"/>
      <c r="O150" s="91"/>
    </row>
    <row r="151" spans="1:15" x14ac:dyDescent="0.25">
      <c r="A151" s="90"/>
      <c r="B151" s="52"/>
      <c r="C151" s="52"/>
      <c r="D151" s="94"/>
      <c r="E151" s="52"/>
      <c r="F151" s="52"/>
      <c r="G151" s="53"/>
      <c r="H151" s="53"/>
      <c r="I151" s="91"/>
      <c r="J151" s="91"/>
      <c r="K151" s="91"/>
      <c r="L151" s="91"/>
      <c r="M151" s="91"/>
      <c r="N151" s="91"/>
      <c r="O151" s="91"/>
    </row>
    <row r="152" spans="1:15" x14ac:dyDescent="0.25">
      <c r="A152" s="90"/>
      <c r="B152" s="53"/>
      <c r="C152" s="52"/>
      <c r="D152" s="52"/>
      <c r="E152" s="52"/>
      <c r="F152" s="94"/>
      <c r="G152" s="97"/>
      <c r="H152" s="53"/>
      <c r="I152" s="91"/>
      <c r="J152" s="91"/>
      <c r="K152" s="91"/>
      <c r="L152" s="91"/>
      <c r="M152" s="91"/>
      <c r="N152" s="91"/>
      <c r="O152" s="91"/>
    </row>
    <row r="153" spans="1:15" x14ac:dyDescent="0.25">
      <c r="A153" s="90"/>
      <c r="B153" s="52"/>
      <c r="C153" s="52"/>
      <c r="D153" s="52"/>
      <c r="E153" s="94"/>
      <c r="F153" s="53"/>
      <c r="G153" s="53"/>
      <c r="H153" s="95"/>
      <c r="I153" s="91"/>
      <c r="J153" s="91"/>
      <c r="K153" s="91"/>
      <c r="L153" s="91"/>
      <c r="M153" s="91"/>
      <c r="N153" s="91"/>
      <c r="O153" s="91"/>
    </row>
    <row r="154" spans="1:15" x14ac:dyDescent="0.25">
      <c r="A154" s="90"/>
      <c r="B154" s="94"/>
      <c r="C154" s="94"/>
      <c r="D154" s="94"/>
      <c r="E154" s="94"/>
      <c r="F154" s="94"/>
      <c r="G154" s="53"/>
      <c r="H154" s="53"/>
      <c r="I154" s="91"/>
      <c r="J154" s="91"/>
      <c r="K154" s="91"/>
      <c r="L154" s="91"/>
      <c r="M154" s="91"/>
      <c r="N154" s="91"/>
      <c r="O154" s="91"/>
    </row>
    <row r="155" spans="1:15" x14ac:dyDescent="0.25">
      <c r="A155" s="90"/>
      <c r="B155" s="98"/>
      <c r="C155" s="98"/>
      <c r="D155" s="98"/>
      <c r="E155" s="98"/>
      <c r="F155" s="53"/>
      <c r="G155" s="53"/>
      <c r="H155" s="97"/>
      <c r="I155" s="91"/>
      <c r="J155" s="91"/>
      <c r="K155" s="91"/>
      <c r="L155" s="91"/>
      <c r="M155" s="91"/>
      <c r="N155" s="91"/>
      <c r="O155" s="91"/>
    </row>
    <row r="156" spans="1:15" x14ac:dyDescent="0.25">
      <c r="A156" s="91"/>
      <c r="B156" s="91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</row>
    <row r="157" spans="1:15" x14ac:dyDescent="0.25">
      <c r="A157" s="91"/>
      <c r="B157" s="91"/>
      <c r="C157" s="91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</row>
    <row r="158" spans="1:15" x14ac:dyDescent="0.25">
      <c r="A158" s="91"/>
      <c r="B158" s="91"/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</row>
    <row r="159" spans="1:15" x14ac:dyDescent="0.25">
      <c r="A159" s="91"/>
      <c r="B159" s="91"/>
      <c r="C159" s="91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</row>
    <row r="160" spans="1:15" x14ac:dyDescent="0.25">
      <c r="A160" s="91"/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</row>
    <row r="161" spans="1:15" x14ac:dyDescent="0.25">
      <c r="A161" s="91"/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</row>
    <row r="162" spans="1:15" x14ac:dyDescent="0.25">
      <c r="A162" s="91"/>
      <c r="B162" s="91"/>
      <c r="C162" s="91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</row>
    <row r="163" spans="1:15" x14ac:dyDescent="0.25">
      <c r="A163" s="91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</row>
    <row r="164" spans="1:15" x14ac:dyDescent="0.25">
      <c r="A164" s="91"/>
      <c r="B164" s="91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</row>
    <row r="165" spans="1:15" x14ac:dyDescent="0.25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</row>
  </sheetData>
  <mergeCells count="5">
    <mergeCell ref="A1:C1"/>
    <mergeCell ref="A12:C12"/>
    <mergeCell ref="A24:O24"/>
    <mergeCell ref="A49:B49"/>
    <mergeCell ref="B68:O6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8" sqref="H8"/>
    </sheetView>
  </sheetViews>
  <sheetFormatPr defaultRowHeight="15" x14ac:dyDescent="0.25"/>
  <cols>
    <col min="1" max="1" width="30.5703125" bestFit="1" customWidth="1"/>
    <col min="2" max="2" width="11.140625" bestFit="1" customWidth="1"/>
    <col min="3" max="3" width="17.28515625" bestFit="1" customWidth="1"/>
    <col min="4" max="4" width="19.42578125" bestFit="1" customWidth="1"/>
    <col min="5" max="5" width="41.7109375" bestFit="1" customWidth="1"/>
  </cols>
  <sheetData>
    <row r="1" spans="1:5" x14ac:dyDescent="0.25">
      <c r="A1" t="s">
        <v>96</v>
      </c>
      <c r="B1" t="s">
        <v>112</v>
      </c>
      <c r="C1" t="s">
        <v>113</v>
      </c>
      <c r="D1" t="s">
        <v>114</v>
      </c>
      <c r="E1" t="s">
        <v>115</v>
      </c>
    </row>
    <row r="2" spans="1:5" x14ac:dyDescent="0.25">
      <c r="A2" t="s">
        <v>98</v>
      </c>
      <c r="B2" s="1">
        <v>55</v>
      </c>
      <c r="C2">
        <v>6</v>
      </c>
      <c r="D2" s="1">
        <f>B2/C2</f>
        <v>9.1666666666666661</v>
      </c>
      <c r="E2">
        <v>6</v>
      </c>
    </row>
    <row r="3" spans="1:5" x14ac:dyDescent="0.25">
      <c r="A3" t="s">
        <v>99</v>
      </c>
      <c r="B3">
        <v>61</v>
      </c>
      <c r="C3">
        <v>6</v>
      </c>
      <c r="D3" s="1">
        <f t="shared" ref="D3:D15" si="0">B3/C3</f>
        <v>10.166666666666666</v>
      </c>
      <c r="E3">
        <v>6</v>
      </c>
    </row>
    <row r="4" spans="1:5" x14ac:dyDescent="0.25">
      <c r="A4" t="s">
        <v>100</v>
      </c>
      <c r="B4">
        <v>45</v>
      </c>
      <c r="C4">
        <v>6</v>
      </c>
      <c r="D4" s="1">
        <f t="shared" si="0"/>
        <v>7.5</v>
      </c>
      <c r="E4">
        <v>6</v>
      </c>
    </row>
    <row r="5" spans="1:5" x14ac:dyDescent="0.25">
      <c r="A5" t="s">
        <v>106</v>
      </c>
      <c r="B5">
        <v>62</v>
      </c>
      <c r="C5">
        <v>6</v>
      </c>
      <c r="D5" s="1">
        <f t="shared" si="0"/>
        <v>10.333333333333334</v>
      </c>
      <c r="E5">
        <v>6</v>
      </c>
    </row>
    <row r="6" spans="1:5" x14ac:dyDescent="0.25">
      <c r="A6" t="s">
        <v>101</v>
      </c>
      <c r="B6">
        <v>43</v>
      </c>
      <c r="C6">
        <v>6</v>
      </c>
      <c r="D6" s="1">
        <f t="shared" si="0"/>
        <v>7.166666666666667</v>
      </c>
      <c r="E6">
        <v>6</v>
      </c>
    </row>
    <row r="7" spans="1:5" x14ac:dyDescent="0.25">
      <c r="A7" t="s">
        <v>107</v>
      </c>
      <c r="B7">
        <v>61</v>
      </c>
      <c r="C7">
        <v>6</v>
      </c>
      <c r="D7" s="1">
        <f t="shared" si="0"/>
        <v>10.166666666666666</v>
      </c>
      <c r="E7">
        <v>6</v>
      </c>
    </row>
    <row r="8" spans="1:5" x14ac:dyDescent="0.25">
      <c r="A8" t="s">
        <v>102</v>
      </c>
      <c r="B8">
        <v>51</v>
      </c>
      <c r="C8">
        <v>6</v>
      </c>
      <c r="D8" s="1">
        <f t="shared" si="0"/>
        <v>8.5</v>
      </c>
      <c r="E8">
        <v>6</v>
      </c>
    </row>
    <row r="9" spans="1:5" x14ac:dyDescent="0.25">
      <c r="A9" t="s">
        <v>108</v>
      </c>
      <c r="B9">
        <v>57</v>
      </c>
      <c r="C9">
        <v>6</v>
      </c>
      <c r="D9" s="1">
        <f t="shared" si="0"/>
        <v>9.5</v>
      </c>
      <c r="E9">
        <v>6</v>
      </c>
    </row>
    <row r="10" spans="1:5" x14ac:dyDescent="0.25">
      <c r="A10" t="s">
        <v>103</v>
      </c>
      <c r="B10">
        <v>50</v>
      </c>
      <c r="C10">
        <v>6</v>
      </c>
      <c r="D10" s="1">
        <f t="shared" si="0"/>
        <v>8.3333333333333339</v>
      </c>
      <c r="E10">
        <v>6</v>
      </c>
    </row>
    <row r="11" spans="1:5" x14ac:dyDescent="0.25">
      <c r="A11" t="s">
        <v>109</v>
      </c>
      <c r="B11">
        <v>60</v>
      </c>
      <c r="C11">
        <v>6</v>
      </c>
      <c r="D11" s="1">
        <f t="shared" si="0"/>
        <v>10</v>
      </c>
      <c r="E11">
        <v>6</v>
      </c>
    </row>
    <row r="12" spans="1:5" x14ac:dyDescent="0.25">
      <c r="A12" t="s">
        <v>104</v>
      </c>
      <c r="B12">
        <v>38</v>
      </c>
      <c r="C12">
        <v>6</v>
      </c>
      <c r="D12" s="1">
        <f t="shared" si="0"/>
        <v>6.333333333333333</v>
      </c>
      <c r="E12">
        <v>6</v>
      </c>
    </row>
    <row r="13" spans="1:5" x14ac:dyDescent="0.25">
      <c r="A13" t="s">
        <v>110</v>
      </c>
      <c r="B13">
        <v>43</v>
      </c>
      <c r="C13">
        <v>6</v>
      </c>
      <c r="D13" s="1">
        <f t="shared" si="0"/>
        <v>7.166666666666667</v>
      </c>
      <c r="E13">
        <v>6</v>
      </c>
    </row>
    <row r="14" spans="1:5" x14ac:dyDescent="0.25">
      <c r="A14" t="s">
        <v>105</v>
      </c>
      <c r="B14">
        <v>21</v>
      </c>
      <c r="C14">
        <v>6</v>
      </c>
      <c r="D14" s="1">
        <f t="shared" si="0"/>
        <v>3.5</v>
      </c>
      <c r="E14">
        <v>6</v>
      </c>
    </row>
    <row r="15" spans="1:5" x14ac:dyDescent="0.25">
      <c r="A15" t="s">
        <v>111</v>
      </c>
      <c r="B15">
        <v>29</v>
      </c>
      <c r="C15">
        <v>6</v>
      </c>
      <c r="D15" s="1">
        <f t="shared" si="0"/>
        <v>4.833333333333333</v>
      </c>
      <c r="E15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opLeftCell="A136" workbookViewId="0">
      <selection activeCell="I6" sqref="I6"/>
    </sheetView>
  </sheetViews>
  <sheetFormatPr defaultRowHeight="15" x14ac:dyDescent="0.25"/>
  <cols>
    <col min="2" max="2" width="11.7109375" bestFit="1" customWidth="1"/>
    <col min="3" max="3" width="7.7109375" bestFit="1" customWidth="1"/>
    <col min="4" max="4" width="16.5703125" bestFit="1" customWidth="1"/>
    <col min="5" max="5" width="15.85546875" bestFit="1" customWidth="1"/>
  </cols>
  <sheetData>
    <row r="1" spans="1:10" x14ac:dyDescent="0.25">
      <c r="A1" s="16" t="s">
        <v>68</v>
      </c>
      <c r="B1" s="16" t="s">
        <v>69</v>
      </c>
      <c r="C1" s="16" t="s">
        <v>70</v>
      </c>
      <c r="D1" s="16" t="s">
        <v>1</v>
      </c>
      <c r="E1" s="16" t="s">
        <v>26</v>
      </c>
      <c r="F1" s="16" t="s">
        <v>29</v>
      </c>
      <c r="G1" s="16" t="s">
        <v>89</v>
      </c>
      <c r="H1" s="16" t="s">
        <v>90</v>
      </c>
      <c r="I1" s="16" t="s">
        <v>96</v>
      </c>
    </row>
    <row r="2" spans="1:10" x14ac:dyDescent="0.25">
      <c r="A2" s="10" t="s">
        <v>38</v>
      </c>
      <c r="B2" s="11" t="s">
        <v>71</v>
      </c>
      <c r="C2" s="10" t="s">
        <v>27</v>
      </c>
      <c r="D2" s="10">
        <v>56</v>
      </c>
      <c r="E2" s="10">
        <v>28</v>
      </c>
      <c r="F2" s="10">
        <f>D2+E2</f>
        <v>84</v>
      </c>
      <c r="G2" s="10">
        <v>13</v>
      </c>
      <c r="H2" s="17">
        <f>F2/13</f>
        <v>6.4615384615384617</v>
      </c>
    </row>
    <row r="3" spans="1:10" x14ac:dyDescent="0.25">
      <c r="A3" s="10"/>
      <c r="B3" s="10" t="s">
        <v>72</v>
      </c>
      <c r="C3" s="10" t="s">
        <v>27</v>
      </c>
      <c r="D3" s="10">
        <v>76</v>
      </c>
      <c r="E3" s="10">
        <v>33</v>
      </c>
      <c r="F3" s="10">
        <f t="shared" ref="F3:F66" si="0">D3+E3</f>
        <v>109</v>
      </c>
      <c r="G3" s="10">
        <v>13</v>
      </c>
      <c r="H3" s="17">
        <f t="shared" ref="H3:H66" si="1">F3/13</f>
        <v>8.384615384615385</v>
      </c>
    </row>
    <row r="4" spans="1:10" x14ac:dyDescent="0.25">
      <c r="A4" s="10"/>
      <c r="B4" s="10" t="s">
        <v>73</v>
      </c>
      <c r="C4" s="10" t="s">
        <v>27</v>
      </c>
      <c r="D4" s="10">
        <v>93</v>
      </c>
      <c r="E4" s="10">
        <v>26</v>
      </c>
      <c r="F4" s="10">
        <f t="shared" si="0"/>
        <v>119</v>
      </c>
      <c r="G4" s="10">
        <v>13</v>
      </c>
      <c r="H4" s="17">
        <f t="shared" si="1"/>
        <v>9.1538461538461533</v>
      </c>
    </row>
    <row r="5" spans="1:10" x14ac:dyDescent="0.25">
      <c r="A5" s="10"/>
      <c r="B5" s="10" t="s">
        <v>74</v>
      </c>
      <c r="C5" s="10" t="s">
        <v>27</v>
      </c>
      <c r="D5" s="10">
        <v>107</v>
      </c>
      <c r="E5" s="10">
        <v>21</v>
      </c>
      <c r="F5" s="10">
        <f t="shared" si="0"/>
        <v>128</v>
      </c>
      <c r="G5" s="10">
        <v>13</v>
      </c>
      <c r="H5" s="17">
        <f t="shared" si="1"/>
        <v>9.8461538461538467</v>
      </c>
    </row>
    <row r="6" spans="1:10" x14ac:dyDescent="0.25">
      <c r="A6" s="10"/>
      <c r="B6" s="10" t="s">
        <v>75</v>
      </c>
      <c r="C6" s="10" t="s">
        <v>28</v>
      </c>
      <c r="D6" s="10">
        <v>118</v>
      </c>
      <c r="E6" s="10">
        <v>24</v>
      </c>
      <c r="F6" s="10">
        <f t="shared" si="0"/>
        <v>142</v>
      </c>
      <c r="G6" s="10">
        <v>13</v>
      </c>
      <c r="H6" s="17">
        <f t="shared" si="1"/>
        <v>10.923076923076923</v>
      </c>
      <c r="I6" s="1">
        <f>SUM(H2:H7)</f>
        <v>54.538461538461547</v>
      </c>
      <c r="J6" t="s">
        <v>97</v>
      </c>
    </row>
    <row r="7" spans="1:10" x14ac:dyDescent="0.25">
      <c r="A7" s="10"/>
      <c r="B7" s="10" t="s">
        <v>76</v>
      </c>
      <c r="C7" s="10" t="s">
        <v>28</v>
      </c>
      <c r="D7" s="10">
        <v>99</v>
      </c>
      <c r="E7" s="10">
        <v>28</v>
      </c>
      <c r="F7" s="10">
        <f t="shared" si="0"/>
        <v>127</v>
      </c>
      <c r="G7" s="10">
        <v>13</v>
      </c>
      <c r="H7" s="17">
        <f t="shared" si="1"/>
        <v>9.7692307692307701</v>
      </c>
    </row>
    <row r="8" spans="1:10" x14ac:dyDescent="0.25">
      <c r="A8" s="10"/>
      <c r="B8" s="10" t="s">
        <v>77</v>
      </c>
      <c r="C8" s="10" t="s">
        <v>28</v>
      </c>
      <c r="D8" s="10">
        <v>112</v>
      </c>
      <c r="E8" s="10">
        <v>24</v>
      </c>
      <c r="F8" s="10">
        <f t="shared" si="0"/>
        <v>136</v>
      </c>
      <c r="G8" s="10">
        <v>13</v>
      </c>
      <c r="H8" s="17">
        <f t="shared" si="1"/>
        <v>10.461538461538462</v>
      </c>
    </row>
    <row r="9" spans="1:10" x14ac:dyDescent="0.25">
      <c r="A9" s="10"/>
      <c r="B9" s="10" t="s">
        <v>78</v>
      </c>
      <c r="C9" s="10" t="s">
        <v>28</v>
      </c>
      <c r="D9" s="10">
        <v>135</v>
      </c>
      <c r="E9" s="10">
        <v>26</v>
      </c>
      <c r="F9" s="10">
        <f t="shared" si="0"/>
        <v>161</v>
      </c>
      <c r="G9" s="10">
        <v>13</v>
      </c>
      <c r="H9" s="17">
        <f t="shared" si="1"/>
        <v>12.384615384615385</v>
      </c>
    </row>
    <row r="10" spans="1:10" x14ac:dyDescent="0.25">
      <c r="A10" s="10"/>
      <c r="B10" s="10" t="s">
        <v>79</v>
      </c>
      <c r="C10" s="10" t="s">
        <v>28</v>
      </c>
      <c r="D10" s="10">
        <v>146</v>
      </c>
      <c r="E10" s="10">
        <v>11</v>
      </c>
      <c r="F10" s="10">
        <f t="shared" si="0"/>
        <v>157</v>
      </c>
      <c r="G10" s="10">
        <v>13</v>
      </c>
      <c r="H10" s="17">
        <f t="shared" si="1"/>
        <v>12.076923076923077</v>
      </c>
    </row>
    <row r="11" spans="1:10" x14ac:dyDescent="0.25">
      <c r="A11" s="10"/>
      <c r="B11" s="10" t="s">
        <v>80</v>
      </c>
      <c r="C11" s="10" t="s">
        <v>28</v>
      </c>
      <c r="D11" s="10">
        <v>127</v>
      </c>
      <c r="E11" s="10">
        <v>7</v>
      </c>
      <c r="F11" s="10">
        <f t="shared" si="0"/>
        <v>134</v>
      </c>
      <c r="G11" s="10">
        <v>13</v>
      </c>
      <c r="H11" s="17">
        <f t="shared" si="1"/>
        <v>10.307692307692308</v>
      </c>
      <c r="I11" s="1">
        <f>SUM(H8:H13)</f>
        <v>61.38461538461538</v>
      </c>
    </row>
    <row r="12" spans="1:10" x14ac:dyDescent="0.25">
      <c r="A12" s="10"/>
      <c r="B12" s="10" t="s">
        <v>81</v>
      </c>
      <c r="C12" s="10" t="s">
        <v>28</v>
      </c>
      <c r="D12" s="10">
        <v>129</v>
      </c>
      <c r="E12" s="10">
        <v>0</v>
      </c>
      <c r="F12" s="10">
        <f t="shared" si="0"/>
        <v>129</v>
      </c>
      <c r="G12" s="10">
        <v>13</v>
      </c>
      <c r="H12" s="17">
        <f t="shared" si="1"/>
        <v>9.9230769230769234</v>
      </c>
    </row>
    <row r="13" spans="1:10" x14ac:dyDescent="0.25">
      <c r="A13" s="10"/>
      <c r="B13" s="10" t="s">
        <v>82</v>
      </c>
      <c r="C13" s="10" t="s">
        <v>28</v>
      </c>
      <c r="D13" s="10">
        <v>76</v>
      </c>
      <c r="E13" s="10">
        <v>5</v>
      </c>
      <c r="F13" s="10">
        <f t="shared" si="0"/>
        <v>81</v>
      </c>
      <c r="G13" s="10">
        <v>13</v>
      </c>
      <c r="H13" s="17">
        <f t="shared" si="1"/>
        <v>6.2307692307692308</v>
      </c>
    </row>
    <row r="14" spans="1:10" x14ac:dyDescent="0.25">
      <c r="A14" s="10"/>
      <c r="B14" s="10" t="s">
        <v>83</v>
      </c>
      <c r="C14" s="10" t="s">
        <v>28</v>
      </c>
      <c r="D14" s="10">
        <v>33</v>
      </c>
      <c r="E14" s="10">
        <v>1</v>
      </c>
      <c r="F14" s="10">
        <f t="shared" si="0"/>
        <v>34</v>
      </c>
      <c r="G14" s="10">
        <v>13</v>
      </c>
      <c r="H14" s="17">
        <f t="shared" si="1"/>
        <v>2.6153846153846154</v>
      </c>
    </row>
    <row r="15" spans="1:10" x14ac:dyDescent="0.25">
      <c r="A15" s="10"/>
      <c r="B15" s="10" t="s">
        <v>84</v>
      </c>
      <c r="C15" s="10" t="s">
        <v>28</v>
      </c>
      <c r="D15" s="10">
        <v>20</v>
      </c>
      <c r="E15" s="10">
        <v>0</v>
      </c>
      <c r="F15" s="10">
        <f t="shared" si="0"/>
        <v>20</v>
      </c>
      <c r="G15" s="10">
        <v>13</v>
      </c>
      <c r="H15" s="17">
        <f t="shared" si="1"/>
        <v>1.5384615384615385</v>
      </c>
    </row>
    <row r="16" spans="1:10" x14ac:dyDescent="0.25">
      <c r="A16" s="10"/>
      <c r="B16" s="10" t="s">
        <v>85</v>
      </c>
      <c r="C16" s="10" t="s">
        <v>28</v>
      </c>
      <c r="D16" s="10">
        <v>5</v>
      </c>
      <c r="E16" s="10">
        <v>0</v>
      </c>
      <c r="F16" s="10">
        <f t="shared" si="0"/>
        <v>5</v>
      </c>
      <c r="G16" s="10">
        <v>13</v>
      </c>
      <c r="H16" s="17">
        <f t="shared" si="1"/>
        <v>0.38461538461538464</v>
      </c>
    </row>
    <row r="17" spans="1:9" x14ac:dyDescent="0.25">
      <c r="A17" s="10"/>
      <c r="B17" s="10" t="s">
        <v>86</v>
      </c>
      <c r="C17" s="10" t="s">
        <v>28</v>
      </c>
      <c r="D17" s="10">
        <v>10</v>
      </c>
      <c r="E17" s="10">
        <v>1</v>
      </c>
      <c r="F17" s="10">
        <f t="shared" si="0"/>
        <v>11</v>
      </c>
      <c r="G17" s="10">
        <v>13</v>
      </c>
      <c r="H17" s="17">
        <f t="shared" si="1"/>
        <v>0.84615384615384615</v>
      </c>
    </row>
    <row r="18" spans="1:9" x14ac:dyDescent="0.25">
      <c r="A18" s="10"/>
      <c r="B18" s="10" t="s">
        <v>87</v>
      </c>
      <c r="C18" s="10" t="s">
        <v>27</v>
      </c>
      <c r="D18" s="10">
        <v>2</v>
      </c>
      <c r="E18" s="10">
        <v>0</v>
      </c>
      <c r="F18" s="10">
        <f t="shared" si="0"/>
        <v>2</v>
      </c>
      <c r="G18" s="10">
        <v>13</v>
      </c>
      <c r="H18" s="17">
        <f t="shared" si="1"/>
        <v>0.15384615384615385</v>
      </c>
    </row>
    <row r="19" spans="1:9" x14ac:dyDescent="0.25">
      <c r="A19" s="10"/>
      <c r="B19" s="10" t="s">
        <v>76</v>
      </c>
      <c r="C19" s="10" t="s">
        <v>27</v>
      </c>
      <c r="D19" s="10">
        <v>0</v>
      </c>
      <c r="E19" s="10">
        <v>0</v>
      </c>
      <c r="F19" s="10">
        <f t="shared" si="0"/>
        <v>0</v>
      </c>
      <c r="G19" s="10">
        <v>13</v>
      </c>
      <c r="H19" s="17">
        <f t="shared" si="1"/>
        <v>0</v>
      </c>
    </row>
    <row r="20" spans="1:9" x14ac:dyDescent="0.25">
      <c r="A20" s="10"/>
      <c r="B20" s="10" t="s">
        <v>77</v>
      </c>
      <c r="C20" s="10" t="s">
        <v>27</v>
      </c>
      <c r="D20" s="10">
        <v>1</v>
      </c>
      <c r="E20" s="10">
        <v>0</v>
      </c>
      <c r="F20" s="10">
        <f t="shared" si="0"/>
        <v>1</v>
      </c>
      <c r="G20" s="10">
        <v>13</v>
      </c>
      <c r="H20" s="17">
        <f t="shared" si="1"/>
        <v>7.6923076923076927E-2</v>
      </c>
    </row>
    <row r="21" spans="1:9" x14ac:dyDescent="0.25">
      <c r="A21" s="10"/>
      <c r="B21" s="10" t="s">
        <v>78</v>
      </c>
      <c r="C21" s="10" t="s">
        <v>27</v>
      </c>
      <c r="D21" s="10">
        <v>0</v>
      </c>
      <c r="E21" s="10">
        <v>0</v>
      </c>
      <c r="F21" s="10">
        <f t="shared" si="0"/>
        <v>0</v>
      </c>
      <c r="G21" s="10">
        <v>13</v>
      </c>
      <c r="H21" s="17">
        <f t="shared" si="1"/>
        <v>0</v>
      </c>
    </row>
    <row r="22" spans="1:9" x14ac:dyDescent="0.25">
      <c r="A22" s="10"/>
      <c r="B22" s="10" t="s">
        <v>79</v>
      </c>
      <c r="C22" s="10" t="s">
        <v>27</v>
      </c>
      <c r="D22" s="10">
        <v>0</v>
      </c>
      <c r="E22" s="10">
        <v>0</v>
      </c>
      <c r="F22" s="10">
        <f t="shared" si="0"/>
        <v>0</v>
      </c>
      <c r="G22" s="10">
        <v>13</v>
      </c>
      <c r="H22" s="17">
        <f t="shared" si="1"/>
        <v>0</v>
      </c>
    </row>
    <row r="23" spans="1:9" x14ac:dyDescent="0.25">
      <c r="A23" s="10"/>
      <c r="B23" s="10" t="s">
        <v>80</v>
      </c>
      <c r="C23" s="10" t="s">
        <v>27</v>
      </c>
      <c r="D23" s="10">
        <v>2</v>
      </c>
      <c r="E23" s="10">
        <v>0</v>
      </c>
      <c r="F23" s="10">
        <f t="shared" si="0"/>
        <v>2</v>
      </c>
      <c r="G23" s="10">
        <v>13</v>
      </c>
      <c r="H23" s="17">
        <f t="shared" si="1"/>
        <v>0.15384615384615385</v>
      </c>
    </row>
    <row r="24" spans="1:9" x14ac:dyDescent="0.25">
      <c r="A24" s="10"/>
      <c r="B24" s="10" t="s">
        <v>81</v>
      </c>
      <c r="C24" s="10" t="s">
        <v>27</v>
      </c>
      <c r="D24" s="10">
        <v>6</v>
      </c>
      <c r="E24" s="10">
        <v>1</v>
      </c>
      <c r="F24" s="10">
        <f t="shared" si="0"/>
        <v>7</v>
      </c>
      <c r="G24" s="10">
        <v>13</v>
      </c>
      <c r="H24" s="17">
        <f t="shared" si="1"/>
        <v>0.53846153846153844</v>
      </c>
    </row>
    <row r="25" spans="1:9" x14ac:dyDescent="0.25">
      <c r="A25" s="10"/>
      <c r="B25" s="10" t="s">
        <v>82</v>
      </c>
      <c r="C25" s="10" t="s">
        <v>27</v>
      </c>
      <c r="D25" s="10">
        <v>22</v>
      </c>
      <c r="E25" s="10">
        <v>4</v>
      </c>
      <c r="F25" s="10">
        <f t="shared" si="0"/>
        <v>26</v>
      </c>
      <c r="G25" s="10">
        <v>13</v>
      </c>
      <c r="H25" s="17">
        <f t="shared" si="1"/>
        <v>2</v>
      </c>
    </row>
    <row r="26" spans="1:9" x14ac:dyDescent="0.25">
      <c r="A26" s="12" t="s">
        <v>39</v>
      </c>
      <c r="B26" s="13" t="s">
        <v>71</v>
      </c>
      <c r="C26" s="12" t="s">
        <v>27</v>
      </c>
      <c r="D26" s="12">
        <v>55</v>
      </c>
      <c r="E26" s="12">
        <v>19</v>
      </c>
      <c r="F26" s="12">
        <f t="shared" si="0"/>
        <v>74</v>
      </c>
      <c r="G26" s="12">
        <v>13</v>
      </c>
      <c r="H26" s="20">
        <f t="shared" si="1"/>
        <v>5.6923076923076925</v>
      </c>
    </row>
    <row r="27" spans="1:9" x14ac:dyDescent="0.25">
      <c r="A27" s="12"/>
      <c r="B27" s="12" t="s">
        <v>72</v>
      </c>
      <c r="C27" s="12" t="s">
        <v>27</v>
      </c>
      <c r="D27" s="12">
        <v>61</v>
      </c>
      <c r="E27" s="12">
        <v>31</v>
      </c>
      <c r="F27" s="12">
        <f t="shared" si="0"/>
        <v>92</v>
      </c>
      <c r="G27" s="12">
        <v>13</v>
      </c>
      <c r="H27" s="20">
        <f t="shared" si="1"/>
        <v>7.0769230769230766</v>
      </c>
      <c r="I27" s="1">
        <f>SUM(H26:H31)</f>
        <v>44.53846153846154</v>
      </c>
    </row>
    <row r="28" spans="1:9" x14ac:dyDescent="0.25">
      <c r="A28" s="12"/>
      <c r="B28" s="12" t="s">
        <v>73</v>
      </c>
      <c r="C28" s="12" t="s">
        <v>27</v>
      </c>
      <c r="D28" s="12">
        <v>63</v>
      </c>
      <c r="E28" s="12">
        <v>40</v>
      </c>
      <c r="F28" s="12">
        <f t="shared" si="0"/>
        <v>103</v>
      </c>
      <c r="G28" s="12">
        <v>13</v>
      </c>
      <c r="H28" s="20">
        <f t="shared" si="1"/>
        <v>7.9230769230769234</v>
      </c>
    </row>
    <row r="29" spans="1:9" x14ac:dyDescent="0.25">
      <c r="A29" s="12"/>
      <c r="B29" s="12" t="s">
        <v>74</v>
      </c>
      <c r="C29" s="12" t="s">
        <v>27</v>
      </c>
      <c r="D29" s="12">
        <v>61</v>
      </c>
      <c r="E29" s="12">
        <v>23</v>
      </c>
      <c r="F29" s="12">
        <f t="shared" si="0"/>
        <v>84</v>
      </c>
      <c r="G29" s="12">
        <v>13</v>
      </c>
      <c r="H29" s="20">
        <f t="shared" si="1"/>
        <v>6.4615384615384617</v>
      </c>
    </row>
    <row r="30" spans="1:9" x14ac:dyDescent="0.25">
      <c r="A30" s="12"/>
      <c r="B30" s="12" t="s">
        <v>75</v>
      </c>
      <c r="C30" s="12" t="s">
        <v>28</v>
      </c>
      <c r="D30" s="12">
        <v>79</v>
      </c>
      <c r="E30" s="12">
        <v>23</v>
      </c>
      <c r="F30" s="12">
        <f t="shared" si="0"/>
        <v>102</v>
      </c>
      <c r="G30" s="12">
        <v>13</v>
      </c>
      <c r="H30" s="20">
        <f t="shared" si="1"/>
        <v>7.8461538461538458</v>
      </c>
    </row>
    <row r="31" spans="1:9" x14ac:dyDescent="0.25">
      <c r="A31" s="12"/>
      <c r="B31" s="12" t="s">
        <v>76</v>
      </c>
      <c r="C31" s="12" t="s">
        <v>28</v>
      </c>
      <c r="D31" s="12">
        <v>95</v>
      </c>
      <c r="E31" s="12">
        <v>29</v>
      </c>
      <c r="F31" s="12">
        <f t="shared" si="0"/>
        <v>124</v>
      </c>
      <c r="G31" s="12">
        <v>13</v>
      </c>
      <c r="H31" s="20">
        <f t="shared" si="1"/>
        <v>9.5384615384615383</v>
      </c>
      <c r="I31" s="1">
        <f>SUM(H32:H37)</f>
        <v>62.230769230769234</v>
      </c>
    </row>
    <row r="32" spans="1:9" x14ac:dyDescent="0.25">
      <c r="A32" s="12"/>
      <c r="B32" s="12" t="s">
        <v>77</v>
      </c>
      <c r="C32" s="12" t="s">
        <v>28</v>
      </c>
      <c r="D32" s="12">
        <v>118</v>
      </c>
      <c r="E32" s="12">
        <v>42</v>
      </c>
      <c r="F32" s="12">
        <f t="shared" si="0"/>
        <v>160</v>
      </c>
      <c r="G32" s="12">
        <v>13</v>
      </c>
      <c r="H32" s="20">
        <f t="shared" si="1"/>
        <v>12.307692307692308</v>
      </c>
    </row>
    <row r="33" spans="1:8" x14ac:dyDescent="0.25">
      <c r="A33" s="12"/>
      <c r="B33" s="12" t="s">
        <v>78</v>
      </c>
      <c r="C33" s="12" t="s">
        <v>28</v>
      </c>
      <c r="D33" s="12">
        <v>144</v>
      </c>
      <c r="E33" s="12">
        <v>25</v>
      </c>
      <c r="F33" s="12">
        <f t="shared" si="0"/>
        <v>169</v>
      </c>
      <c r="G33" s="12">
        <v>13</v>
      </c>
      <c r="H33" s="20">
        <f t="shared" si="1"/>
        <v>13</v>
      </c>
    </row>
    <row r="34" spans="1:8" x14ac:dyDescent="0.25">
      <c r="A34" s="12"/>
      <c r="B34" s="12" t="s">
        <v>79</v>
      </c>
      <c r="C34" s="12" t="s">
        <v>28</v>
      </c>
      <c r="D34" s="12">
        <v>114</v>
      </c>
      <c r="E34" s="12">
        <v>20</v>
      </c>
      <c r="F34" s="12">
        <f t="shared" si="0"/>
        <v>134</v>
      </c>
      <c r="G34" s="12">
        <v>13</v>
      </c>
      <c r="H34" s="20">
        <f t="shared" si="1"/>
        <v>10.307692307692308</v>
      </c>
    </row>
    <row r="35" spans="1:8" x14ac:dyDescent="0.25">
      <c r="A35" s="12"/>
      <c r="B35" s="12" t="s">
        <v>80</v>
      </c>
      <c r="C35" s="12" t="s">
        <v>28</v>
      </c>
      <c r="D35" s="12">
        <v>115</v>
      </c>
      <c r="E35" s="12">
        <v>17</v>
      </c>
      <c r="F35" s="12">
        <f t="shared" si="0"/>
        <v>132</v>
      </c>
      <c r="G35" s="12">
        <v>13</v>
      </c>
      <c r="H35" s="20">
        <f t="shared" si="1"/>
        <v>10.153846153846153</v>
      </c>
    </row>
    <row r="36" spans="1:8" x14ac:dyDescent="0.25">
      <c r="A36" s="12"/>
      <c r="B36" s="12" t="s">
        <v>81</v>
      </c>
      <c r="C36" s="12" t="s">
        <v>28</v>
      </c>
      <c r="D36" s="12">
        <v>114</v>
      </c>
      <c r="E36" s="12">
        <v>6</v>
      </c>
      <c r="F36" s="12">
        <f t="shared" si="0"/>
        <v>120</v>
      </c>
      <c r="G36" s="12">
        <v>13</v>
      </c>
      <c r="H36" s="20">
        <f t="shared" si="1"/>
        <v>9.2307692307692299</v>
      </c>
    </row>
    <row r="37" spans="1:8" x14ac:dyDescent="0.25">
      <c r="A37" s="12"/>
      <c r="B37" s="12" t="s">
        <v>82</v>
      </c>
      <c r="C37" s="12" t="s">
        <v>28</v>
      </c>
      <c r="D37" s="12">
        <v>93</v>
      </c>
      <c r="E37" s="12">
        <v>1</v>
      </c>
      <c r="F37" s="12">
        <f t="shared" si="0"/>
        <v>94</v>
      </c>
      <c r="G37" s="12">
        <v>13</v>
      </c>
      <c r="H37" s="20">
        <f t="shared" si="1"/>
        <v>7.2307692307692308</v>
      </c>
    </row>
    <row r="38" spans="1:8" x14ac:dyDescent="0.25">
      <c r="A38" s="12"/>
      <c r="B38" s="12" t="s">
        <v>83</v>
      </c>
      <c r="C38" s="12" t="s">
        <v>28</v>
      </c>
      <c r="D38" s="12">
        <v>28</v>
      </c>
      <c r="E38" s="12">
        <v>0</v>
      </c>
      <c r="F38" s="12">
        <f t="shared" si="0"/>
        <v>28</v>
      </c>
      <c r="G38" s="12">
        <v>13</v>
      </c>
      <c r="H38" s="20">
        <f t="shared" si="1"/>
        <v>2.1538461538461537</v>
      </c>
    </row>
    <row r="39" spans="1:8" x14ac:dyDescent="0.25">
      <c r="A39" s="12"/>
      <c r="B39" s="12" t="s">
        <v>84</v>
      </c>
      <c r="C39" s="12" t="s">
        <v>28</v>
      </c>
      <c r="D39" s="12">
        <v>16</v>
      </c>
      <c r="E39" s="12">
        <v>1</v>
      </c>
      <c r="F39" s="12">
        <f t="shared" si="0"/>
        <v>17</v>
      </c>
      <c r="G39" s="12">
        <v>13</v>
      </c>
      <c r="H39" s="20">
        <f t="shared" si="1"/>
        <v>1.3076923076923077</v>
      </c>
    </row>
    <row r="40" spans="1:8" x14ac:dyDescent="0.25">
      <c r="A40" s="12"/>
      <c r="B40" s="12" t="s">
        <v>85</v>
      </c>
      <c r="C40" s="12" t="s">
        <v>28</v>
      </c>
      <c r="D40" s="12">
        <v>8</v>
      </c>
      <c r="E40" s="12">
        <v>1</v>
      </c>
      <c r="F40" s="12">
        <f t="shared" si="0"/>
        <v>9</v>
      </c>
      <c r="G40" s="12">
        <v>13</v>
      </c>
      <c r="H40" s="20">
        <f t="shared" si="1"/>
        <v>0.69230769230769229</v>
      </c>
    </row>
    <row r="41" spans="1:8" x14ac:dyDescent="0.25">
      <c r="A41" s="12"/>
      <c r="B41" s="12" t="s">
        <v>86</v>
      </c>
      <c r="C41" s="12" t="s">
        <v>28</v>
      </c>
      <c r="D41" s="12">
        <v>8</v>
      </c>
      <c r="E41" s="12">
        <v>1</v>
      </c>
      <c r="F41" s="12">
        <f t="shared" si="0"/>
        <v>9</v>
      </c>
      <c r="G41" s="12">
        <v>13</v>
      </c>
      <c r="H41" s="20">
        <f t="shared" si="1"/>
        <v>0.69230769230769229</v>
      </c>
    </row>
    <row r="42" spans="1:8" x14ac:dyDescent="0.25">
      <c r="A42" s="12"/>
      <c r="B42" s="12" t="s">
        <v>87</v>
      </c>
      <c r="C42" s="12" t="s">
        <v>27</v>
      </c>
      <c r="D42" s="12">
        <v>2</v>
      </c>
      <c r="E42" s="12">
        <v>0</v>
      </c>
      <c r="F42" s="12">
        <f t="shared" si="0"/>
        <v>2</v>
      </c>
      <c r="G42" s="12">
        <v>13</v>
      </c>
      <c r="H42" s="20">
        <f t="shared" si="1"/>
        <v>0.15384615384615385</v>
      </c>
    </row>
    <row r="43" spans="1:8" x14ac:dyDescent="0.25">
      <c r="A43" s="12"/>
      <c r="B43" s="12" t="s">
        <v>76</v>
      </c>
      <c r="C43" s="12" t="s">
        <v>27</v>
      </c>
      <c r="D43" s="12">
        <v>0</v>
      </c>
      <c r="E43" s="12">
        <v>0</v>
      </c>
      <c r="F43" s="12">
        <f t="shared" si="0"/>
        <v>0</v>
      </c>
      <c r="G43" s="12">
        <v>13</v>
      </c>
      <c r="H43" s="20">
        <f t="shared" si="1"/>
        <v>0</v>
      </c>
    </row>
    <row r="44" spans="1:8" x14ac:dyDescent="0.25">
      <c r="A44" s="12"/>
      <c r="B44" s="12" t="s">
        <v>77</v>
      </c>
      <c r="C44" s="12" t="s">
        <v>27</v>
      </c>
      <c r="D44" s="12">
        <v>1</v>
      </c>
      <c r="E44" s="12">
        <v>1</v>
      </c>
      <c r="F44" s="12">
        <f t="shared" si="0"/>
        <v>2</v>
      </c>
      <c r="G44" s="12">
        <v>13</v>
      </c>
      <c r="H44" s="20">
        <f t="shared" si="1"/>
        <v>0.15384615384615385</v>
      </c>
    </row>
    <row r="45" spans="1:8" x14ac:dyDescent="0.25">
      <c r="A45" s="12"/>
      <c r="B45" s="12" t="s">
        <v>78</v>
      </c>
      <c r="C45" s="12" t="s">
        <v>27</v>
      </c>
      <c r="D45" s="12">
        <v>0</v>
      </c>
      <c r="E45" s="12">
        <v>0</v>
      </c>
      <c r="F45" s="12">
        <f t="shared" si="0"/>
        <v>0</v>
      </c>
      <c r="G45" s="12">
        <v>13</v>
      </c>
      <c r="H45" s="20">
        <f t="shared" si="1"/>
        <v>0</v>
      </c>
    </row>
    <row r="46" spans="1:8" x14ac:dyDescent="0.25">
      <c r="A46" s="12"/>
      <c r="B46" s="12" t="s">
        <v>79</v>
      </c>
      <c r="C46" s="12" t="s">
        <v>27</v>
      </c>
      <c r="D46" s="12">
        <v>0</v>
      </c>
      <c r="E46" s="12">
        <v>0</v>
      </c>
      <c r="F46" s="12">
        <f t="shared" si="0"/>
        <v>0</v>
      </c>
      <c r="G46" s="12">
        <v>13</v>
      </c>
      <c r="H46" s="20">
        <f t="shared" si="1"/>
        <v>0</v>
      </c>
    </row>
    <row r="47" spans="1:8" x14ac:dyDescent="0.25">
      <c r="A47" s="12"/>
      <c r="B47" s="12" t="s">
        <v>80</v>
      </c>
      <c r="C47" s="12" t="s">
        <v>27</v>
      </c>
      <c r="D47" s="12">
        <v>2</v>
      </c>
      <c r="E47" s="12">
        <v>1</v>
      </c>
      <c r="F47" s="12">
        <f t="shared" si="0"/>
        <v>3</v>
      </c>
      <c r="G47" s="12">
        <v>13</v>
      </c>
      <c r="H47" s="20">
        <f t="shared" si="1"/>
        <v>0.23076923076923078</v>
      </c>
    </row>
    <row r="48" spans="1:8" x14ac:dyDescent="0.25">
      <c r="A48" s="12"/>
      <c r="B48" s="12" t="s">
        <v>81</v>
      </c>
      <c r="C48" s="12" t="s">
        <v>27</v>
      </c>
      <c r="D48" s="12">
        <v>3</v>
      </c>
      <c r="E48" s="12">
        <v>1</v>
      </c>
      <c r="F48" s="12">
        <f t="shared" si="0"/>
        <v>4</v>
      </c>
      <c r="G48" s="12">
        <v>13</v>
      </c>
      <c r="H48" s="20">
        <f t="shared" si="1"/>
        <v>0.30769230769230771</v>
      </c>
    </row>
    <row r="49" spans="1:9" x14ac:dyDescent="0.25">
      <c r="A49" s="12"/>
      <c r="B49" s="12" t="s">
        <v>82</v>
      </c>
      <c r="C49" s="12" t="s">
        <v>27</v>
      </c>
      <c r="D49" s="12">
        <v>29</v>
      </c>
      <c r="E49" s="12">
        <v>2</v>
      </c>
      <c r="F49" s="12">
        <f t="shared" si="0"/>
        <v>31</v>
      </c>
      <c r="G49" s="12">
        <v>13</v>
      </c>
      <c r="H49" s="20">
        <f t="shared" si="1"/>
        <v>2.3846153846153846</v>
      </c>
    </row>
    <row r="50" spans="1:9" x14ac:dyDescent="0.25">
      <c r="A50" s="10" t="s">
        <v>40</v>
      </c>
      <c r="B50" s="11" t="s">
        <v>71</v>
      </c>
      <c r="C50" s="10" t="s">
        <v>27</v>
      </c>
      <c r="D50" s="10">
        <v>49</v>
      </c>
      <c r="E50" s="10">
        <v>28</v>
      </c>
      <c r="F50" s="10">
        <f t="shared" si="0"/>
        <v>77</v>
      </c>
      <c r="G50" s="10">
        <v>13</v>
      </c>
      <c r="H50" s="17">
        <f t="shared" si="1"/>
        <v>5.9230769230769234</v>
      </c>
      <c r="I50" s="1">
        <f>SUM(H50:H55)</f>
        <v>43.230769230769226</v>
      </c>
    </row>
    <row r="51" spans="1:9" x14ac:dyDescent="0.25">
      <c r="A51" s="10"/>
      <c r="B51" s="10" t="s">
        <v>72</v>
      </c>
      <c r="C51" s="10" t="s">
        <v>27</v>
      </c>
      <c r="D51" s="10">
        <v>54</v>
      </c>
      <c r="E51" s="10">
        <v>44</v>
      </c>
      <c r="F51" s="10">
        <f t="shared" si="0"/>
        <v>98</v>
      </c>
      <c r="G51" s="10">
        <v>13</v>
      </c>
      <c r="H51" s="17">
        <f t="shared" si="1"/>
        <v>7.5384615384615383</v>
      </c>
    </row>
    <row r="52" spans="1:9" x14ac:dyDescent="0.25">
      <c r="A52" s="10"/>
      <c r="B52" s="10" t="s">
        <v>73</v>
      </c>
      <c r="C52" s="10" t="s">
        <v>27</v>
      </c>
      <c r="D52" s="10">
        <v>65</v>
      </c>
      <c r="E52" s="10">
        <v>29</v>
      </c>
      <c r="F52" s="10">
        <f t="shared" si="0"/>
        <v>94</v>
      </c>
      <c r="G52" s="10">
        <v>13</v>
      </c>
      <c r="H52" s="17">
        <f t="shared" si="1"/>
        <v>7.2307692307692308</v>
      </c>
    </row>
    <row r="53" spans="1:9" x14ac:dyDescent="0.25">
      <c r="A53" s="10"/>
      <c r="B53" s="10" t="s">
        <v>74</v>
      </c>
      <c r="C53" s="10" t="s">
        <v>27</v>
      </c>
      <c r="D53" s="10">
        <v>67</v>
      </c>
      <c r="E53" s="10">
        <v>28</v>
      </c>
      <c r="F53" s="10">
        <f t="shared" si="0"/>
        <v>95</v>
      </c>
      <c r="G53" s="10">
        <v>13</v>
      </c>
      <c r="H53" s="17">
        <f t="shared" si="1"/>
        <v>7.3076923076923075</v>
      </c>
    </row>
    <row r="54" spans="1:9" x14ac:dyDescent="0.25">
      <c r="A54" s="10"/>
      <c r="B54" s="10" t="s">
        <v>75</v>
      </c>
      <c r="C54" s="10" t="s">
        <v>28</v>
      </c>
      <c r="D54" s="10">
        <v>80</v>
      </c>
      <c r="E54" s="10">
        <v>21</v>
      </c>
      <c r="F54" s="10">
        <f t="shared" si="0"/>
        <v>101</v>
      </c>
      <c r="G54" s="10">
        <v>13</v>
      </c>
      <c r="H54" s="17">
        <f t="shared" si="1"/>
        <v>7.7692307692307692</v>
      </c>
      <c r="I54" s="1">
        <f>SUM(H56:H61)</f>
        <v>60.84615384615384</v>
      </c>
    </row>
    <row r="55" spans="1:9" x14ac:dyDescent="0.25">
      <c r="A55" s="10"/>
      <c r="B55" s="10" t="s">
        <v>76</v>
      </c>
      <c r="C55" s="10" t="s">
        <v>28</v>
      </c>
      <c r="D55" s="10">
        <v>75</v>
      </c>
      <c r="E55" s="10">
        <v>22</v>
      </c>
      <c r="F55" s="10">
        <f t="shared" si="0"/>
        <v>97</v>
      </c>
      <c r="G55" s="10">
        <v>13</v>
      </c>
      <c r="H55" s="17">
        <f t="shared" si="1"/>
        <v>7.4615384615384617</v>
      </c>
    </row>
    <row r="56" spans="1:9" x14ac:dyDescent="0.25">
      <c r="A56" s="10"/>
      <c r="B56" s="10" t="s">
        <v>77</v>
      </c>
      <c r="C56" s="10" t="s">
        <v>28</v>
      </c>
      <c r="D56" s="10">
        <v>110</v>
      </c>
      <c r="E56" s="10">
        <v>20</v>
      </c>
      <c r="F56" s="10">
        <f t="shared" si="0"/>
        <v>130</v>
      </c>
      <c r="G56" s="10">
        <v>13</v>
      </c>
      <c r="H56" s="17">
        <f t="shared" si="1"/>
        <v>10</v>
      </c>
    </row>
    <row r="57" spans="1:9" x14ac:dyDescent="0.25">
      <c r="A57" s="10"/>
      <c r="B57" s="10" t="s">
        <v>78</v>
      </c>
      <c r="C57" s="10" t="s">
        <v>28</v>
      </c>
      <c r="D57" s="10">
        <v>110</v>
      </c>
      <c r="E57" s="10">
        <v>39</v>
      </c>
      <c r="F57" s="10">
        <f t="shared" si="0"/>
        <v>149</v>
      </c>
      <c r="G57" s="10">
        <v>13</v>
      </c>
      <c r="H57" s="17">
        <f t="shared" si="1"/>
        <v>11.461538461538462</v>
      </c>
    </row>
    <row r="58" spans="1:9" x14ac:dyDescent="0.25">
      <c r="A58" s="10"/>
      <c r="B58" s="10" t="s">
        <v>79</v>
      </c>
      <c r="C58" s="10" t="s">
        <v>28</v>
      </c>
      <c r="D58" s="10">
        <v>113</v>
      </c>
      <c r="E58" s="10">
        <v>30</v>
      </c>
      <c r="F58" s="10">
        <f t="shared" si="0"/>
        <v>143</v>
      </c>
      <c r="G58" s="10">
        <v>13</v>
      </c>
      <c r="H58" s="17">
        <f t="shared" si="1"/>
        <v>11</v>
      </c>
    </row>
    <row r="59" spans="1:9" x14ac:dyDescent="0.25">
      <c r="A59" s="10"/>
      <c r="B59" s="10" t="s">
        <v>80</v>
      </c>
      <c r="C59" s="10" t="s">
        <v>28</v>
      </c>
      <c r="D59" s="10">
        <v>142</v>
      </c>
      <c r="E59" s="10">
        <v>11</v>
      </c>
      <c r="F59" s="10">
        <f t="shared" si="0"/>
        <v>153</v>
      </c>
      <c r="G59" s="10">
        <v>13</v>
      </c>
      <c r="H59" s="17">
        <f t="shared" si="1"/>
        <v>11.76923076923077</v>
      </c>
    </row>
    <row r="60" spans="1:9" x14ac:dyDescent="0.25">
      <c r="A60" s="10"/>
      <c r="B60" s="10" t="s">
        <v>81</v>
      </c>
      <c r="C60" s="10" t="s">
        <v>28</v>
      </c>
      <c r="D60" s="10">
        <v>129</v>
      </c>
      <c r="E60" s="10">
        <v>1</v>
      </c>
      <c r="F60" s="10">
        <f t="shared" si="0"/>
        <v>130</v>
      </c>
      <c r="G60" s="10">
        <v>13</v>
      </c>
      <c r="H60" s="17">
        <f t="shared" si="1"/>
        <v>10</v>
      </c>
    </row>
    <row r="61" spans="1:9" x14ac:dyDescent="0.25">
      <c r="A61" s="10"/>
      <c r="B61" s="10" t="s">
        <v>82</v>
      </c>
      <c r="C61" s="10" t="s">
        <v>28</v>
      </c>
      <c r="D61" s="10">
        <v>86</v>
      </c>
      <c r="E61" s="10">
        <v>0</v>
      </c>
      <c r="F61" s="10">
        <f t="shared" si="0"/>
        <v>86</v>
      </c>
      <c r="G61" s="10">
        <v>13</v>
      </c>
      <c r="H61" s="17">
        <f t="shared" si="1"/>
        <v>6.615384615384615</v>
      </c>
    </row>
    <row r="62" spans="1:9" x14ac:dyDescent="0.25">
      <c r="A62" s="10"/>
      <c r="B62" s="10" t="s">
        <v>83</v>
      </c>
      <c r="C62" s="10" t="s">
        <v>28</v>
      </c>
      <c r="D62" s="10">
        <v>34</v>
      </c>
      <c r="E62" s="10">
        <v>0</v>
      </c>
      <c r="F62" s="10">
        <f t="shared" si="0"/>
        <v>34</v>
      </c>
      <c r="G62" s="10">
        <v>13</v>
      </c>
      <c r="H62" s="17">
        <f t="shared" si="1"/>
        <v>2.6153846153846154</v>
      </c>
    </row>
    <row r="63" spans="1:9" x14ac:dyDescent="0.25">
      <c r="A63" s="10"/>
      <c r="B63" s="10" t="s">
        <v>84</v>
      </c>
      <c r="C63" s="10" t="s">
        <v>28</v>
      </c>
      <c r="D63" s="10">
        <v>10</v>
      </c>
      <c r="E63" s="10">
        <v>0</v>
      </c>
      <c r="F63" s="10">
        <f t="shared" si="0"/>
        <v>10</v>
      </c>
      <c r="G63" s="10">
        <v>13</v>
      </c>
      <c r="H63" s="17">
        <f t="shared" si="1"/>
        <v>0.76923076923076927</v>
      </c>
    </row>
    <row r="64" spans="1:9" x14ac:dyDescent="0.25">
      <c r="A64" s="10"/>
      <c r="B64" s="10" t="s">
        <v>85</v>
      </c>
      <c r="C64" s="10" t="s">
        <v>28</v>
      </c>
      <c r="D64" s="10">
        <v>5</v>
      </c>
      <c r="E64" s="10">
        <v>0</v>
      </c>
      <c r="F64" s="10">
        <f t="shared" si="0"/>
        <v>5</v>
      </c>
      <c r="G64" s="10">
        <v>13</v>
      </c>
      <c r="H64" s="17">
        <f t="shared" si="1"/>
        <v>0.38461538461538464</v>
      </c>
    </row>
    <row r="65" spans="1:9" x14ac:dyDescent="0.25">
      <c r="A65" s="10"/>
      <c r="B65" s="10" t="s">
        <v>86</v>
      </c>
      <c r="C65" s="10" t="s">
        <v>28</v>
      </c>
      <c r="D65" s="10">
        <v>9</v>
      </c>
      <c r="E65" s="10">
        <v>2</v>
      </c>
      <c r="F65" s="10">
        <f t="shared" si="0"/>
        <v>11</v>
      </c>
      <c r="G65" s="10">
        <v>13</v>
      </c>
      <c r="H65" s="17">
        <f t="shared" si="1"/>
        <v>0.84615384615384615</v>
      </c>
    </row>
    <row r="66" spans="1:9" x14ac:dyDescent="0.25">
      <c r="A66" s="10"/>
      <c r="B66" s="10" t="s">
        <v>87</v>
      </c>
      <c r="C66" s="10" t="s">
        <v>27</v>
      </c>
      <c r="D66" s="10">
        <v>1</v>
      </c>
      <c r="E66" s="10">
        <v>0</v>
      </c>
      <c r="F66" s="10">
        <f t="shared" si="0"/>
        <v>1</v>
      </c>
      <c r="G66" s="10">
        <v>13</v>
      </c>
      <c r="H66" s="17">
        <f t="shared" si="1"/>
        <v>7.6923076923076927E-2</v>
      </c>
    </row>
    <row r="67" spans="1:9" x14ac:dyDescent="0.25">
      <c r="A67" s="10"/>
      <c r="B67" s="10" t="s">
        <v>76</v>
      </c>
      <c r="C67" s="10" t="s">
        <v>27</v>
      </c>
      <c r="D67" s="10">
        <v>3</v>
      </c>
      <c r="E67" s="10">
        <v>0</v>
      </c>
      <c r="F67" s="10">
        <f t="shared" ref="F67:F130" si="2">D67+E67</f>
        <v>3</v>
      </c>
      <c r="G67" s="10">
        <v>13</v>
      </c>
      <c r="H67" s="17">
        <f t="shared" ref="H67:H130" si="3">F67/13</f>
        <v>0.23076923076923078</v>
      </c>
    </row>
    <row r="68" spans="1:9" x14ac:dyDescent="0.25">
      <c r="A68" s="10"/>
      <c r="B68" s="10" t="s">
        <v>77</v>
      </c>
      <c r="C68" s="10" t="s">
        <v>27</v>
      </c>
      <c r="D68" s="10">
        <v>1</v>
      </c>
      <c r="E68" s="10">
        <v>0</v>
      </c>
      <c r="F68" s="10">
        <f t="shared" si="2"/>
        <v>1</v>
      </c>
      <c r="G68" s="10">
        <v>13</v>
      </c>
      <c r="H68" s="17">
        <f t="shared" si="3"/>
        <v>7.6923076923076927E-2</v>
      </c>
    </row>
    <row r="69" spans="1:9" x14ac:dyDescent="0.25">
      <c r="A69" s="10"/>
      <c r="B69" s="10" t="s">
        <v>78</v>
      </c>
      <c r="C69" s="10" t="s">
        <v>27</v>
      </c>
      <c r="D69" s="10">
        <v>0</v>
      </c>
      <c r="E69" s="10">
        <v>0</v>
      </c>
      <c r="F69" s="10">
        <f t="shared" si="2"/>
        <v>0</v>
      </c>
      <c r="G69" s="10">
        <v>13</v>
      </c>
      <c r="H69" s="17">
        <f t="shared" si="3"/>
        <v>0</v>
      </c>
    </row>
    <row r="70" spans="1:9" x14ac:dyDescent="0.25">
      <c r="A70" s="10"/>
      <c r="B70" s="10" t="s">
        <v>79</v>
      </c>
      <c r="C70" s="10" t="s">
        <v>27</v>
      </c>
      <c r="D70" s="10">
        <v>1</v>
      </c>
      <c r="E70" s="10">
        <v>0</v>
      </c>
      <c r="F70" s="10">
        <f t="shared" si="2"/>
        <v>1</v>
      </c>
      <c r="G70" s="10">
        <v>13</v>
      </c>
      <c r="H70" s="17">
        <f t="shared" si="3"/>
        <v>7.6923076923076927E-2</v>
      </c>
    </row>
    <row r="71" spans="1:9" x14ac:dyDescent="0.25">
      <c r="A71" s="10"/>
      <c r="B71" s="10" t="s">
        <v>80</v>
      </c>
      <c r="C71" s="10" t="s">
        <v>27</v>
      </c>
      <c r="D71" s="10">
        <v>1</v>
      </c>
      <c r="E71" s="10">
        <v>0</v>
      </c>
      <c r="F71" s="10">
        <f t="shared" si="2"/>
        <v>1</v>
      </c>
      <c r="G71" s="10">
        <v>13</v>
      </c>
      <c r="H71" s="17">
        <f t="shared" si="3"/>
        <v>7.6923076923076927E-2</v>
      </c>
    </row>
    <row r="72" spans="1:9" x14ac:dyDescent="0.25">
      <c r="A72" s="10"/>
      <c r="B72" s="10" t="s">
        <v>81</v>
      </c>
      <c r="C72" s="10" t="s">
        <v>27</v>
      </c>
      <c r="D72" s="10">
        <v>4</v>
      </c>
      <c r="E72" s="10">
        <v>0</v>
      </c>
      <c r="F72" s="10">
        <f t="shared" si="2"/>
        <v>4</v>
      </c>
      <c r="G72" s="10">
        <v>13</v>
      </c>
      <c r="H72" s="17">
        <f t="shared" si="3"/>
        <v>0.30769230769230771</v>
      </c>
    </row>
    <row r="73" spans="1:9" x14ac:dyDescent="0.25">
      <c r="A73" s="10"/>
      <c r="B73" s="10" t="s">
        <v>82</v>
      </c>
      <c r="C73" s="10" t="s">
        <v>27</v>
      </c>
      <c r="D73" s="10">
        <v>14</v>
      </c>
      <c r="E73" s="10">
        <v>6</v>
      </c>
      <c r="F73" s="10">
        <f t="shared" si="2"/>
        <v>20</v>
      </c>
      <c r="G73" s="10">
        <v>13</v>
      </c>
      <c r="H73" s="17">
        <f t="shared" si="3"/>
        <v>1.5384615384615385</v>
      </c>
    </row>
    <row r="74" spans="1:9" x14ac:dyDescent="0.25">
      <c r="A74" s="12" t="s">
        <v>88</v>
      </c>
      <c r="B74" s="13" t="s">
        <v>71</v>
      </c>
      <c r="C74" s="12" t="s">
        <v>27</v>
      </c>
      <c r="D74" s="12">
        <v>65</v>
      </c>
      <c r="E74" s="12">
        <v>27</v>
      </c>
      <c r="F74" s="12">
        <f t="shared" si="2"/>
        <v>92</v>
      </c>
      <c r="G74" s="12">
        <v>13</v>
      </c>
      <c r="H74" s="20">
        <f t="shared" si="3"/>
        <v>7.0769230769230766</v>
      </c>
    </row>
    <row r="75" spans="1:9" x14ac:dyDescent="0.25">
      <c r="A75" s="12"/>
      <c r="B75" s="12" t="s">
        <v>72</v>
      </c>
      <c r="C75" s="12" t="s">
        <v>27</v>
      </c>
      <c r="D75" s="12">
        <v>55</v>
      </c>
      <c r="E75" s="12">
        <v>43</v>
      </c>
      <c r="F75" s="12">
        <f t="shared" si="2"/>
        <v>98</v>
      </c>
      <c r="G75" s="12">
        <v>13</v>
      </c>
      <c r="H75" s="20">
        <f t="shared" si="3"/>
        <v>7.5384615384615383</v>
      </c>
      <c r="I75" s="1">
        <f>SUM(H74:H79)</f>
        <v>50.769230769230766</v>
      </c>
    </row>
    <row r="76" spans="1:9" x14ac:dyDescent="0.25">
      <c r="A76" s="12"/>
      <c r="B76" s="12" t="s">
        <v>73</v>
      </c>
      <c r="C76" s="12" t="s">
        <v>27</v>
      </c>
      <c r="D76" s="12">
        <v>96</v>
      </c>
      <c r="E76" s="12">
        <v>34</v>
      </c>
      <c r="F76" s="12">
        <f t="shared" si="2"/>
        <v>130</v>
      </c>
      <c r="G76" s="12">
        <v>13</v>
      </c>
      <c r="H76" s="20">
        <f t="shared" si="3"/>
        <v>10</v>
      </c>
    </row>
    <row r="77" spans="1:9" x14ac:dyDescent="0.25">
      <c r="A77" s="12"/>
      <c r="B77" s="12" t="s">
        <v>74</v>
      </c>
      <c r="C77" s="12" t="s">
        <v>27</v>
      </c>
      <c r="D77" s="12">
        <v>92</v>
      </c>
      <c r="E77" s="12">
        <v>30</v>
      </c>
      <c r="F77" s="12">
        <f t="shared" si="2"/>
        <v>122</v>
      </c>
      <c r="G77" s="12">
        <v>13</v>
      </c>
      <c r="H77" s="20">
        <f t="shared" si="3"/>
        <v>9.384615384615385</v>
      </c>
    </row>
    <row r="78" spans="1:9" x14ac:dyDescent="0.25">
      <c r="A78" s="12"/>
      <c r="B78" s="12" t="s">
        <v>75</v>
      </c>
      <c r="C78" s="12" t="s">
        <v>28</v>
      </c>
      <c r="D78" s="12">
        <v>63</v>
      </c>
      <c r="E78" s="12">
        <v>34</v>
      </c>
      <c r="F78" s="12">
        <f t="shared" si="2"/>
        <v>97</v>
      </c>
      <c r="G78" s="12">
        <v>13</v>
      </c>
      <c r="H78" s="20">
        <f t="shared" si="3"/>
        <v>7.4615384615384617</v>
      </c>
      <c r="I78" s="1">
        <f>SUM(H80:H85)</f>
        <v>56.84615384615384</v>
      </c>
    </row>
    <row r="79" spans="1:9" x14ac:dyDescent="0.25">
      <c r="A79" s="12"/>
      <c r="B79" s="12" t="s">
        <v>76</v>
      </c>
      <c r="C79" s="12" t="s">
        <v>28</v>
      </c>
      <c r="D79" s="12">
        <v>91</v>
      </c>
      <c r="E79" s="12">
        <v>30</v>
      </c>
      <c r="F79" s="12">
        <f t="shared" si="2"/>
        <v>121</v>
      </c>
      <c r="G79" s="12">
        <v>13</v>
      </c>
      <c r="H79" s="20">
        <f t="shared" si="3"/>
        <v>9.3076923076923084</v>
      </c>
    </row>
    <row r="80" spans="1:9" x14ac:dyDescent="0.25">
      <c r="A80" s="12"/>
      <c r="B80" s="12" t="s">
        <v>77</v>
      </c>
      <c r="C80" s="12" t="s">
        <v>28</v>
      </c>
      <c r="D80" s="12">
        <v>112</v>
      </c>
      <c r="E80" s="12">
        <v>24</v>
      </c>
      <c r="F80" s="12">
        <f t="shared" si="2"/>
        <v>136</v>
      </c>
      <c r="G80" s="12">
        <v>13</v>
      </c>
      <c r="H80" s="20">
        <f t="shared" si="3"/>
        <v>10.461538461538462</v>
      </c>
    </row>
    <row r="81" spans="1:8" x14ac:dyDescent="0.25">
      <c r="A81" s="12"/>
      <c r="B81" s="12" t="s">
        <v>78</v>
      </c>
      <c r="C81" s="12" t="s">
        <v>28</v>
      </c>
      <c r="D81" s="12">
        <v>134</v>
      </c>
      <c r="E81" s="12">
        <v>15</v>
      </c>
      <c r="F81" s="12">
        <f t="shared" si="2"/>
        <v>149</v>
      </c>
      <c r="G81" s="12">
        <v>13</v>
      </c>
      <c r="H81" s="20">
        <f t="shared" si="3"/>
        <v>11.461538461538462</v>
      </c>
    </row>
    <row r="82" spans="1:8" x14ac:dyDescent="0.25">
      <c r="A82" s="12"/>
      <c r="B82" s="12" t="s">
        <v>79</v>
      </c>
      <c r="C82" s="12" t="s">
        <v>28</v>
      </c>
      <c r="D82" s="12">
        <v>97</v>
      </c>
      <c r="E82" s="12">
        <v>23</v>
      </c>
      <c r="F82" s="12">
        <f t="shared" si="2"/>
        <v>120</v>
      </c>
      <c r="G82" s="12">
        <v>13</v>
      </c>
      <c r="H82" s="20">
        <f t="shared" si="3"/>
        <v>9.2307692307692299</v>
      </c>
    </row>
    <row r="83" spans="1:8" x14ac:dyDescent="0.25">
      <c r="A83" s="12"/>
      <c r="B83" s="12" t="s">
        <v>80</v>
      </c>
      <c r="C83" s="12" t="s">
        <v>28</v>
      </c>
      <c r="D83" s="12">
        <v>128</v>
      </c>
      <c r="E83" s="12">
        <v>12</v>
      </c>
      <c r="F83" s="12">
        <f t="shared" si="2"/>
        <v>140</v>
      </c>
      <c r="G83" s="12">
        <v>13</v>
      </c>
      <c r="H83" s="20">
        <f t="shared" si="3"/>
        <v>10.76923076923077</v>
      </c>
    </row>
    <row r="84" spans="1:8" x14ac:dyDescent="0.25">
      <c r="A84" s="12"/>
      <c r="B84" s="12" t="s">
        <v>81</v>
      </c>
      <c r="C84" s="12" t="s">
        <v>28</v>
      </c>
      <c r="D84" s="12">
        <v>116</v>
      </c>
      <c r="E84" s="12">
        <v>3</v>
      </c>
      <c r="F84" s="12">
        <f t="shared" si="2"/>
        <v>119</v>
      </c>
      <c r="G84" s="12">
        <v>13</v>
      </c>
      <c r="H84" s="20">
        <f t="shared" si="3"/>
        <v>9.1538461538461533</v>
      </c>
    </row>
    <row r="85" spans="1:8" x14ac:dyDescent="0.25">
      <c r="A85" s="12"/>
      <c r="B85" s="12" t="s">
        <v>82</v>
      </c>
      <c r="C85" s="12" t="s">
        <v>28</v>
      </c>
      <c r="D85" s="12">
        <v>74</v>
      </c>
      <c r="E85" s="12">
        <v>1</v>
      </c>
      <c r="F85" s="12">
        <f t="shared" si="2"/>
        <v>75</v>
      </c>
      <c r="G85" s="12">
        <v>13</v>
      </c>
      <c r="H85" s="20">
        <f t="shared" si="3"/>
        <v>5.7692307692307692</v>
      </c>
    </row>
    <row r="86" spans="1:8" x14ac:dyDescent="0.25">
      <c r="A86" s="12"/>
      <c r="B86" s="12" t="s">
        <v>83</v>
      </c>
      <c r="C86" s="12" t="s">
        <v>28</v>
      </c>
      <c r="D86" s="12">
        <v>34</v>
      </c>
      <c r="E86" s="12">
        <v>0</v>
      </c>
      <c r="F86" s="12">
        <f t="shared" si="2"/>
        <v>34</v>
      </c>
      <c r="G86" s="12">
        <v>13</v>
      </c>
      <c r="H86" s="20">
        <f t="shared" si="3"/>
        <v>2.6153846153846154</v>
      </c>
    </row>
    <row r="87" spans="1:8" x14ac:dyDescent="0.25">
      <c r="A87" s="12"/>
      <c r="B87" s="12" t="s">
        <v>84</v>
      </c>
      <c r="C87" s="12" t="s">
        <v>28</v>
      </c>
      <c r="D87" s="12">
        <v>10</v>
      </c>
      <c r="E87" s="12">
        <v>0</v>
      </c>
      <c r="F87" s="12">
        <f t="shared" si="2"/>
        <v>10</v>
      </c>
      <c r="G87" s="12">
        <v>13</v>
      </c>
      <c r="H87" s="20">
        <f t="shared" si="3"/>
        <v>0.76923076923076927</v>
      </c>
    </row>
    <row r="88" spans="1:8" x14ac:dyDescent="0.25">
      <c r="A88" s="12"/>
      <c r="B88" s="12" t="s">
        <v>85</v>
      </c>
      <c r="C88" s="12" t="s">
        <v>28</v>
      </c>
      <c r="D88" s="12">
        <v>9</v>
      </c>
      <c r="E88" s="12">
        <v>0</v>
      </c>
      <c r="F88" s="12">
        <f t="shared" si="2"/>
        <v>9</v>
      </c>
      <c r="G88" s="12">
        <v>13</v>
      </c>
      <c r="H88" s="20">
        <f t="shared" si="3"/>
        <v>0.69230769230769229</v>
      </c>
    </row>
    <row r="89" spans="1:8" x14ac:dyDescent="0.25">
      <c r="A89" s="12"/>
      <c r="B89" s="12" t="s">
        <v>86</v>
      </c>
      <c r="C89" s="12" t="s">
        <v>28</v>
      </c>
      <c r="D89" s="12">
        <v>6</v>
      </c>
      <c r="E89" s="12">
        <v>0</v>
      </c>
      <c r="F89" s="12">
        <f t="shared" si="2"/>
        <v>6</v>
      </c>
      <c r="G89" s="12">
        <v>13</v>
      </c>
      <c r="H89" s="20">
        <f t="shared" si="3"/>
        <v>0.46153846153846156</v>
      </c>
    </row>
    <row r="90" spans="1:8" x14ac:dyDescent="0.25">
      <c r="A90" s="12"/>
      <c r="B90" s="12" t="s">
        <v>87</v>
      </c>
      <c r="C90" s="12" t="s">
        <v>27</v>
      </c>
      <c r="D90" s="12">
        <v>6</v>
      </c>
      <c r="E90" s="12">
        <v>0</v>
      </c>
      <c r="F90" s="12">
        <f t="shared" si="2"/>
        <v>6</v>
      </c>
      <c r="G90" s="12">
        <v>13</v>
      </c>
      <c r="H90" s="20">
        <f t="shared" si="3"/>
        <v>0.46153846153846156</v>
      </c>
    </row>
    <row r="91" spans="1:8" x14ac:dyDescent="0.25">
      <c r="A91" s="12"/>
      <c r="B91" s="12" t="s">
        <v>76</v>
      </c>
      <c r="C91" s="12" t="s">
        <v>27</v>
      </c>
      <c r="D91" s="12">
        <v>0</v>
      </c>
      <c r="E91" s="12">
        <v>0</v>
      </c>
      <c r="F91" s="12">
        <f t="shared" si="2"/>
        <v>0</v>
      </c>
      <c r="G91" s="12">
        <v>13</v>
      </c>
      <c r="H91" s="20">
        <f t="shared" si="3"/>
        <v>0</v>
      </c>
    </row>
    <row r="92" spans="1:8" x14ac:dyDescent="0.25">
      <c r="A92" s="12"/>
      <c r="B92" s="12" t="s">
        <v>77</v>
      </c>
      <c r="C92" s="12" t="s">
        <v>27</v>
      </c>
      <c r="D92" s="12">
        <v>0</v>
      </c>
      <c r="E92" s="12">
        <v>0</v>
      </c>
      <c r="F92" s="12">
        <f t="shared" si="2"/>
        <v>0</v>
      </c>
      <c r="G92" s="12">
        <v>13</v>
      </c>
      <c r="H92" s="20">
        <f t="shared" si="3"/>
        <v>0</v>
      </c>
    </row>
    <row r="93" spans="1:8" x14ac:dyDescent="0.25">
      <c r="A93" s="12"/>
      <c r="B93" s="12" t="s">
        <v>78</v>
      </c>
      <c r="C93" s="12" t="s">
        <v>27</v>
      </c>
      <c r="D93" s="12">
        <v>1</v>
      </c>
      <c r="E93" s="12">
        <v>0</v>
      </c>
      <c r="F93" s="12">
        <f t="shared" si="2"/>
        <v>1</v>
      </c>
      <c r="G93" s="12">
        <v>13</v>
      </c>
      <c r="H93" s="20">
        <f t="shared" si="3"/>
        <v>7.6923076923076927E-2</v>
      </c>
    </row>
    <row r="94" spans="1:8" x14ac:dyDescent="0.25">
      <c r="A94" s="12"/>
      <c r="B94" s="12" t="s">
        <v>79</v>
      </c>
      <c r="C94" s="12" t="s">
        <v>27</v>
      </c>
      <c r="D94" s="12">
        <v>1</v>
      </c>
      <c r="E94" s="12">
        <v>0</v>
      </c>
      <c r="F94" s="12">
        <f t="shared" si="2"/>
        <v>1</v>
      </c>
      <c r="G94" s="12">
        <v>13</v>
      </c>
      <c r="H94" s="20">
        <f t="shared" si="3"/>
        <v>7.6923076923076927E-2</v>
      </c>
    </row>
    <row r="95" spans="1:8" x14ac:dyDescent="0.25">
      <c r="A95" s="12"/>
      <c r="B95" s="12" t="s">
        <v>80</v>
      </c>
      <c r="C95" s="12" t="s">
        <v>27</v>
      </c>
      <c r="D95" s="12">
        <v>1</v>
      </c>
      <c r="E95" s="12">
        <v>1</v>
      </c>
      <c r="F95" s="12">
        <f t="shared" si="2"/>
        <v>2</v>
      </c>
      <c r="G95" s="12">
        <v>13</v>
      </c>
      <c r="H95" s="20">
        <f t="shared" si="3"/>
        <v>0.15384615384615385</v>
      </c>
    </row>
    <row r="96" spans="1:8" x14ac:dyDescent="0.25">
      <c r="A96" s="12"/>
      <c r="B96" s="12" t="s">
        <v>81</v>
      </c>
      <c r="C96" s="12" t="s">
        <v>27</v>
      </c>
      <c r="D96" s="12">
        <v>1</v>
      </c>
      <c r="E96" s="12">
        <v>0</v>
      </c>
      <c r="F96" s="12">
        <f t="shared" si="2"/>
        <v>1</v>
      </c>
      <c r="G96" s="12">
        <v>13</v>
      </c>
      <c r="H96" s="20">
        <f t="shared" si="3"/>
        <v>7.6923076923076927E-2</v>
      </c>
    </row>
    <row r="97" spans="1:9" x14ac:dyDescent="0.25">
      <c r="A97" s="12"/>
      <c r="B97" s="12" t="s">
        <v>82</v>
      </c>
      <c r="C97" s="12" t="s">
        <v>27</v>
      </c>
      <c r="D97" s="12">
        <v>13</v>
      </c>
      <c r="E97" s="12">
        <v>9</v>
      </c>
      <c r="F97" s="12">
        <f t="shared" si="2"/>
        <v>22</v>
      </c>
      <c r="G97" s="12">
        <v>13</v>
      </c>
      <c r="H97" s="20">
        <f t="shared" si="3"/>
        <v>1.6923076923076923</v>
      </c>
    </row>
    <row r="98" spans="1:9" x14ac:dyDescent="0.25">
      <c r="A98" s="10" t="s">
        <v>42</v>
      </c>
      <c r="B98" s="11" t="s">
        <v>71</v>
      </c>
      <c r="C98" s="10" t="s">
        <v>27</v>
      </c>
      <c r="D98" s="10">
        <v>61</v>
      </c>
      <c r="E98" s="10">
        <v>21</v>
      </c>
      <c r="F98" s="10">
        <f t="shared" si="2"/>
        <v>82</v>
      </c>
      <c r="G98" s="10">
        <v>13</v>
      </c>
      <c r="H98" s="17">
        <f t="shared" si="3"/>
        <v>6.3076923076923075</v>
      </c>
      <c r="I98" s="1">
        <f>SUM(H98:H103)</f>
        <v>50</v>
      </c>
    </row>
    <row r="99" spans="1:9" x14ac:dyDescent="0.25">
      <c r="A99" s="10"/>
      <c r="B99" s="10" t="s">
        <v>72</v>
      </c>
      <c r="C99" s="10" t="s">
        <v>27</v>
      </c>
      <c r="D99" s="10">
        <v>63</v>
      </c>
      <c r="E99" s="10">
        <v>26</v>
      </c>
      <c r="F99" s="10">
        <f t="shared" si="2"/>
        <v>89</v>
      </c>
      <c r="G99" s="10">
        <v>13</v>
      </c>
      <c r="H99" s="17">
        <f t="shared" si="3"/>
        <v>6.8461538461538458</v>
      </c>
    </row>
    <row r="100" spans="1:9" x14ac:dyDescent="0.25">
      <c r="A100" s="10"/>
      <c r="B100" s="10" t="s">
        <v>73</v>
      </c>
      <c r="C100" s="10" t="s">
        <v>27</v>
      </c>
      <c r="D100" s="10">
        <v>91</v>
      </c>
      <c r="E100" s="10">
        <v>38</v>
      </c>
      <c r="F100" s="10">
        <f t="shared" si="2"/>
        <v>129</v>
      </c>
      <c r="G100" s="10">
        <v>13</v>
      </c>
      <c r="H100" s="17">
        <f t="shared" si="3"/>
        <v>9.9230769230769234</v>
      </c>
    </row>
    <row r="101" spans="1:9" x14ac:dyDescent="0.25">
      <c r="A101" s="10"/>
      <c r="B101" s="10" t="s">
        <v>74</v>
      </c>
      <c r="C101" s="10" t="s">
        <v>27</v>
      </c>
      <c r="D101" s="10">
        <v>81</v>
      </c>
      <c r="E101" s="10">
        <v>28</v>
      </c>
      <c r="F101" s="10">
        <f t="shared" si="2"/>
        <v>109</v>
      </c>
      <c r="G101" s="10">
        <v>13</v>
      </c>
      <c r="H101" s="17">
        <f t="shared" si="3"/>
        <v>8.384615384615385</v>
      </c>
    </row>
    <row r="102" spans="1:9" x14ac:dyDescent="0.25">
      <c r="A102" s="10"/>
      <c r="B102" s="10" t="s">
        <v>75</v>
      </c>
      <c r="C102" s="10" t="s">
        <v>28</v>
      </c>
      <c r="D102" s="10">
        <v>70</v>
      </c>
      <c r="E102" s="10">
        <v>24</v>
      </c>
      <c r="F102" s="10">
        <f t="shared" si="2"/>
        <v>94</v>
      </c>
      <c r="G102" s="10">
        <v>13</v>
      </c>
      <c r="H102" s="17">
        <f t="shared" si="3"/>
        <v>7.2307692307692308</v>
      </c>
    </row>
    <row r="103" spans="1:9" x14ac:dyDescent="0.25">
      <c r="A103" s="10"/>
      <c r="B103" s="10" t="s">
        <v>76</v>
      </c>
      <c r="C103" s="10" t="s">
        <v>28</v>
      </c>
      <c r="D103" s="10">
        <v>122</v>
      </c>
      <c r="E103" s="10">
        <v>25</v>
      </c>
      <c r="F103" s="10">
        <f t="shared" si="2"/>
        <v>147</v>
      </c>
      <c r="G103" s="10">
        <v>13</v>
      </c>
      <c r="H103" s="17">
        <f t="shared" si="3"/>
        <v>11.307692307692308</v>
      </c>
    </row>
    <row r="104" spans="1:9" x14ac:dyDescent="0.25">
      <c r="A104" s="10"/>
      <c r="B104" s="10" t="s">
        <v>77</v>
      </c>
      <c r="C104" s="10" t="s">
        <v>28</v>
      </c>
      <c r="D104" s="10">
        <v>111</v>
      </c>
      <c r="E104" s="10">
        <v>29</v>
      </c>
      <c r="F104" s="10">
        <f t="shared" si="2"/>
        <v>140</v>
      </c>
      <c r="G104" s="10">
        <v>13</v>
      </c>
      <c r="H104" s="17">
        <f t="shared" si="3"/>
        <v>10.76923076923077</v>
      </c>
    </row>
    <row r="105" spans="1:9" x14ac:dyDescent="0.25">
      <c r="A105" s="10"/>
      <c r="B105" s="10" t="s">
        <v>78</v>
      </c>
      <c r="C105" s="10" t="s">
        <v>28</v>
      </c>
      <c r="D105" s="10">
        <v>124</v>
      </c>
      <c r="E105" s="10">
        <v>21</v>
      </c>
      <c r="F105" s="10">
        <f t="shared" si="2"/>
        <v>145</v>
      </c>
      <c r="G105" s="10">
        <v>13</v>
      </c>
      <c r="H105" s="17">
        <f t="shared" si="3"/>
        <v>11.153846153846153</v>
      </c>
    </row>
    <row r="106" spans="1:9" x14ac:dyDescent="0.25">
      <c r="A106" s="10"/>
      <c r="B106" s="10" t="s">
        <v>79</v>
      </c>
      <c r="C106" s="10" t="s">
        <v>28</v>
      </c>
      <c r="D106" s="10">
        <v>156</v>
      </c>
      <c r="E106" s="10">
        <v>22</v>
      </c>
      <c r="F106" s="10">
        <f t="shared" si="2"/>
        <v>178</v>
      </c>
      <c r="G106" s="10">
        <v>13</v>
      </c>
      <c r="H106" s="17">
        <f t="shared" si="3"/>
        <v>13.692307692307692</v>
      </c>
    </row>
    <row r="107" spans="1:9" x14ac:dyDescent="0.25">
      <c r="A107" s="10"/>
      <c r="B107" s="10" t="s">
        <v>80</v>
      </c>
      <c r="C107" s="10" t="s">
        <v>28</v>
      </c>
      <c r="D107" s="10">
        <v>142</v>
      </c>
      <c r="E107" s="10">
        <v>6</v>
      </c>
      <c r="F107" s="10">
        <f t="shared" si="2"/>
        <v>148</v>
      </c>
      <c r="G107" s="10">
        <v>13</v>
      </c>
      <c r="H107" s="17">
        <f t="shared" si="3"/>
        <v>11.384615384615385</v>
      </c>
      <c r="I107" s="1">
        <f>SUM(H104:H109)</f>
        <v>59.846153846153847</v>
      </c>
    </row>
    <row r="108" spans="1:9" x14ac:dyDescent="0.25">
      <c r="A108" s="10"/>
      <c r="B108" s="10" t="s">
        <v>81</v>
      </c>
      <c r="C108" s="10" t="s">
        <v>28</v>
      </c>
      <c r="D108" s="10">
        <v>93</v>
      </c>
      <c r="E108" s="10">
        <v>3</v>
      </c>
      <c r="F108" s="10">
        <f t="shared" si="2"/>
        <v>96</v>
      </c>
      <c r="G108" s="10">
        <v>13</v>
      </c>
      <c r="H108" s="17">
        <f t="shared" si="3"/>
        <v>7.384615384615385</v>
      </c>
    </row>
    <row r="109" spans="1:9" x14ac:dyDescent="0.25">
      <c r="A109" s="10"/>
      <c r="B109" s="10" t="s">
        <v>82</v>
      </c>
      <c r="C109" s="10" t="s">
        <v>28</v>
      </c>
      <c r="D109" s="10">
        <v>69</v>
      </c>
      <c r="E109" s="10">
        <v>2</v>
      </c>
      <c r="F109" s="10">
        <f t="shared" si="2"/>
        <v>71</v>
      </c>
      <c r="G109" s="10">
        <v>13</v>
      </c>
      <c r="H109" s="17">
        <f t="shared" si="3"/>
        <v>5.4615384615384617</v>
      </c>
    </row>
    <row r="110" spans="1:9" x14ac:dyDescent="0.25">
      <c r="A110" s="10"/>
      <c r="B110" s="10" t="s">
        <v>83</v>
      </c>
      <c r="C110" s="10" t="s">
        <v>28</v>
      </c>
      <c r="D110" s="10">
        <v>41</v>
      </c>
      <c r="E110" s="10">
        <v>2</v>
      </c>
      <c r="F110" s="10">
        <f t="shared" si="2"/>
        <v>43</v>
      </c>
      <c r="G110" s="10">
        <v>13</v>
      </c>
      <c r="H110" s="17">
        <f t="shared" si="3"/>
        <v>3.3076923076923075</v>
      </c>
    </row>
    <row r="111" spans="1:9" x14ac:dyDescent="0.25">
      <c r="A111" s="10"/>
      <c r="B111" s="10" t="s">
        <v>84</v>
      </c>
      <c r="C111" s="10" t="s">
        <v>28</v>
      </c>
      <c r="D111" s="10">
        <v>16</v>
      </c>
      <c r="E111" s="10">
        <v>0</v>
      </c>
      <c r="F111" s="10">
        <f t="shared" si="2"/>
        <v>16</v>
      </c>
      <c r="G111" s="10">
        <v>13</v>
      </c>
      <c r="H111" s="17">
        <f t="shared" si="3"/>
        <v>1.2307692307692308</v>
      </c>
    </row>
    <row r="112" spans="1:9" x14ac:dyDescent="0.25">
      <c r="A112" s="10"/>
      <c r="B112" s="10" t="s">
        <v>85</v>
      </c>
      <c r="C112" s="10" t="s">
        <v>28</v>
      </c>
      <c r="D112" s="10">
        <v>13</v>
      </c>
      <c r="E112" s="10">
        <v>1</v>
      </c>
      <c r="F112" s="10">
        <f t="shared" si="2"/>
        <v>14</v>
      </c>
      <c r="G112" s="10">
        <v>13</v>
      </c>
      <c r="H112" s="17">
        <f t="shared" si="3"/>
        <v>1.0769230769230769</v>
      </c>
    </row>
    <row r="113" spans="1:9" x14ac:dyDescent="0.25">
      <c r="A113" s="10"/>
      <c r="B113" s="10" t="s">
        <v>86</v>
      </c>
      <c r="C113" s="10" t="s">
        <v>28</v>
      </c>
      <c r="D113" s="10">
        <v>14</v>
      </c>
      <c r="E113" s="10">
        <v>3</v>
      </c>
      <c r="F113" s="10">
        <f t="shared" si="2"/>
        <v>17</v>
      </c>
      <c r="G113" s="10">
        <v>13</v>
      </c>
      <c r="H113" s="17">
        <f t="shared" si="3"/>
        <v>1.3076923076923077</v>
      </c>
    </row>
    <row r="114" spans="1:9" x14ac:dyDescent="0.25">
      <c r="A114" s="10"/>
      <c r="B114" s="10" t="s">
        <v>87</v>
      </c>
      <c r="C114" s="10" t="s">
        <v>27</v>
      </c>
      <c r="D114" s="10">
        <v>3</v>
      </c>
      <c r="E114" s="10">
        <v>0</v>
      </c>
      <c r="F114" s="10">
        <f t="shared" si="2"/>
        <v>3</v>
      </c>
      <c r="G114" s="10">
        <v>13</v>
      </c>
      <c r="H114" s="17">
        <f t="shared" si="3"/>
        <v>0.23076923076923078</v>
      </c>
    </row>
    <row r="115" spans="1:9" x14ac:dyDescent="0.25">
      <c r="A115" s="10"/>
      <c r="B115" s="10" t="s">
        <v>76</v>
      </c>
      <c r="C115" s="10" t="s">
        <v>27</v>
      </c>
      <c r="D115" s="10">
        <v>2</v>
      </c>
      <c r="E115" s="10">
        <v>0</v>
      </c>
      <c r="F115" s="10">
        <f t="shared" si="2"/>
        <v>2</v>
      </c>
      <c r="G115" s="10">
        <v>13</v>
      </c>
      <c r="H115" s="17">
        <f t="shared" si="3"/>
        <v>0.15384615384615385</v>
      </c>
    </row>
    <row r="116" spans="1:9" x14ac:dyDescent="0.25">
      <c r="A116" s="10"/>
      <c r="B116" s="10" t="s">
        <v>77</v>
      </c>
      <c r="C116" s="10" t="s">
        <v>27</v>
      </c>
      <c r="D116" s="10">
        <v>1</v>
      </c>
      <c r="E116" s="10">
        <v>0</v>
      </c>
      <c r="F116" s="10">
        <f t="shared" si="2"/>
        <v>1</v>
      </c>
      <c r="G116" s="10">
        <v>13</v>
      </c>
      <c r="H116" s="17">
        <f t="shared" si="3"/>
        <v>7.6923076923076927E-2</v>
      </c>
    </row>
    <row r="117" spans="1:9" x14ac:dyDescent="0.25">
      <c r="A117" s="10"/>
      <c r="B117" s="10" t="s">
        <v>78</v>
      </c>
      <c r="C117" s="10" t="s">
        <v>27</v>
      </c>
      <c r="D117" s="10">
        <v>0</v>
      </c>
      <c r="E117" s="10">
        <v>0</v>
      </c>
      <c r="F117" s="10">
        <f t="shared" si="2"/>
        <v>0</v>
      </c>
      <c r="G117" s="10">
        <v>13</v>
      </c>
      <c r="H117" s="17">
        <f t="shared" si="3"/>
        <v>0</v>
      </c>
    </row>
    <row r="118" spans="1:9" x14ac:dyDescent="0.25">
      <c r="A118" s="10"/>
      <c r="B118" s="10" t="s">
        <v>79</v>
      </c>
      <c r="C118" s="10" t="s">
        <v>27</v>
      </c>
      <c r="D118" s="10">
        <v>0</v>
      </c>
      <c r="E118" s="10">
        <v>0</v>
      </c>
      <c r="F118" s="10">
        <f t="shared" si="2"/>
        <v>0</v>
      </c>
      <c r="G118" s="10">
        <v>13</v>
      </c>
      <c r="H118" s="17">
        <f t="shared" si="3"/>
        <v>0</v>
      </c>
    </row>
    <row r="119" spans="1:9" x14ac:dyDescent="0.25">
      <c r="A119" s="10"/>
      <c r="B119" s="10" t="s">
        <v>80</v>
      </c>
      <c r="C119" s="10" t="s">
        <v>27</v>
      </c>
      <c r="D119" s="10">
        <v>5</v>
      </c>
      <c r="E119" s="10">
        <v>0</v>
      </c>
      <c r="F119" s="10">
        <f t="shared" si="2"/>
        <v>5</v>
      </c>
      <c r="G119" s="10">
        <v>13</v>
      </c>
      <c r="H119" s="17">
        <f t="shared" si="3"/>
        <v>0.38461538461538464</v>
      </c>
    </row>
    <row r="120" spans="1:9" x14ac:dyDescent="0.25">
      <c r="A120" s="10"/>
      <c r="B120" s="10" t="s">
        <v>81</v>
      </c>
      <c r="C120" s="10" t="s">
        <v>27</v>
      </c>
      <c r="D120" s="10">
        <v>5</v>
      </c>
      <c r="E120" s="10">
        <v>0</v>
      </c>
      <c r="F120" s="10">
        <f t="shared" si="2"/>
        <v>5</v>
      </c>
      <c r="G120" s="10">
        <v>13</v>
      </c>
      <c r="H120" s="17">
        <f t="shared" si="3"/>
        <v>0.38461538461538464</v>
      </c>
    </row>
    <row r="121" spans="1:9" x14ac:dyDescent="0.25">
      <c r="A121" s="10"/>
      <c r="B121" s="10" t="s">
        <v>82</v>
      </c>
      <c r="C121" s="10" t="s">
        <v>27</v>
      </c>
      <c r="D121" s="10">
        <v>11</v>
      </c>
      <c r="E121" s="10">
        <v>6</v>
      </c>
      <c r="F121" s="10">
        <f t="shared" si="2"/>
        <v>17</v>
      </c>
      <c r="G121" s="10">
        <v>13</v>
      </c>
      <c r="H121" s="17">
        <f t="shared" si="3"/>
        <v>1.3076923076923077</v>
      </c>
    </row>
    <row r="122" spans="1:9" x14ac:dyDescent="0.25">
      <c r="A122" s="12" t="s">
        <v>43</v>
      </c>
      <c r="B122" s="13" t="s">
        <v>71</v>
      </c>
      <c r="C122" s="12" t="s">
        <v>27</v>
      </c>
      <c r="D122" s="12">
        <v>37</v>
      </c>
      <c r="E122" s="12">
        <v>3</v>
      </c>
      <c r="F122" s="12">
        <f t="shared" si="2"/>
        <v>40</v>
      </c>
      <c r="G122" s="12">
        <v>13</v>
      </c>
      <c r="H122" s="20">
        <f t="shared" si="3"/>
        <v>3.0769230769230771</v>
      </c>
      <c r="I122" s="1">
        <f>H122+H123+H124+H125+H126+H127</f>
        <v>38.07692307692308</v>
      </c>
    </row>
    <row r="123" spans="1:9" x14ac:dyDescent="0.25">
      <c r="A123" s="12"/>
      <c r="B123" s="12" t="s">
        <v>72</v>
      </c>
      <c r="C123" s="12" t="s">
        <v>27</v>
      </c>
      <c r="D123" s="12">
        <v>65</v>
      </c>
      <c r="E123" s="12">
        <v>1</v>
      </c>
      <c r="F123" s="12">
        <f t="shared" si="2"/>
        <v>66</v>
      </c>
      <c r="G123" s="12">
        <v>13</v>
      </c>
      <c r="H123" s="20">
        <f t="shared" si="3"/>
        <v>5.0769230769230766</v>
      </c>
    </row>
    <row r="124" spans="1:9" x14ac:dyDescent="0.25">
      <c r="A124" s="12"/>
      <c r="B124" s="12" t="s">
        <v>73</v>
      </c>
      <c r="C124" s="12" t="s">
        <v>27</v>
      </c>
      <c r="D124" s="12">
        <v>98</v>
      </c>
      <c r="E124" s="12">
        <v>4</v>
      </c>
      <c r="F124" s="12">
        <f t="shared" si="2"/>
        <v>102</v>
      </c>
      <c r="G124" s="12">
        <v>13</v>
      </c>
      <c r="H124" s="20">
        <f t="shared" si="3"/>
        <v>7.8461538461538458</v>
      </c>
    </row>
    <row r="125" spans="1:9" x14ac:dyDescent="0.25">
      <c r="A125" s="12"/>
      <c r="B125" s="12" t="s">
        <v>74</v>
      </c>
      <c r="C125" s="12" t="s">
        <v>27</v>
      </c>
      <c r="D125" s="12">
        <v>82</v>
      </c>
      <c r="E125" s="12">
        <v>1</v>
      </c>
      <c r="F125" s="12">
        <f t="shared" si="2"/>
        <v>83</v>
      </c>
      <c r="G125" s="12">
        <v>13</v>
      </c>
      <c r="H125" s="20">
        <f t="shared" si="3"/>
        <v>6.384615384615385</v>
      </c>
    </row>
    <row r="126" spans="1:9" x14ac:dyDescent="0.25">
      <c r="A126" s="12"/>
      <c r="B126" s="12" t="s">
        <v>75</v>
      </c>
      <c r="C126" s="12" t="s">
        <v>28</v>
      </c>
      <c r="D126" s="12">
        <v>106</v>
      </c>
      <c r="E126" s="12">
        <v>2</v>
      </c>
      <c r="F126" s="12">
        <f t="shared" si="2"/>
        <v>108</v>
      </c>
      <c r="G126" s="12">
        <v>13</v>
      </c>
      <c r="H126" s="20">
        <f t="shared" si="3"/>
        <v>8.3076923076923084</v>
      </c>
      <c r="I126" s="1">
        <f>SUM(H128:H133)</f>
        <v>42.769230769230774</v>
      </c>
    </row>
    <row r="127" spans="1:9" x14ac:dyDescent="0.25">
      <c r="A127" s="12"/>
      <c r="B127" s="12" t="s">
        <v>76</v>
      </c>
      <c r="C127" s="12" t="s">
        <v>28</v>
      </c>
      <c r="D127" s="12">
        <v>95</v>
      </c>
      <c r="E127" s="12">
        <v>1</v>
      </c>
      <c r="F127" s="12">
        <f t="shared" si="2"/>
        <v>96</v>
      </c>
      <c r="G127" s="12">
        <v>13</v>
      </c>
      <c r="H127" s="20">
        <f t="shared" si="3"/>
        <v>7.384615384615385</v>
      </c>
    </row>
    <row r="128" spans="1:9" x14ac:dyDescent="0.25">
      <c r="A128" s="12"/>
      <c r="B128" s="12" t="s">
        <v>77</v>
      </c>
      <c r="C128" s="12" t="s">
        <v>28</v>
      </c>
      <c r="D128" s="12">
        <v>124</v>
      </c>
      <c r="E128" s="12">
        <v>1</v>
      </c>
      <c r="F128" s="12">
        <f t="shared" si="2"/>
        <v>125</v>
      </c>
      <c r="G128" s="12">
        <v>13</v>
      </c>
      <c r="H128" s="20">
        <f t="shared" si="3"/>
        <v>9.615384615384615</v>
      </c>
    </row>
    <row r="129" spans="1:8" x14ac:dyDescent="0.25">
      <c r="A129" s="12"/>
      <c r="B129" s="12" t="s">
        <v>78</v>
      </c>
      <c r="C129" s="12" t="s">
        <v>28</v>
      </c>
      <c r="D129" s="12">
        <v>108</v>
      </c>
      <c r="E129" s="12">
        <v>2</v>
      </c>
      <c r="F129" s="12">
        <f t="shared" si="2"/>
        <v>110</v>
      </c>
      <c r="G129" s="12">
        <v>13</v>
      </c>
      <c r="H129" s="20">
        <f t="shared" si="3"/>
        <v>8.4615384615384617</v>
      </c>
    </row>
    <row r="130" spans="1:8" x14ac:dyDescent="0.25">
      <c r="A130" s="12"/>
      <c r="B130" s="12" t="s">
        <v>79</v>
      </c>
      <c r="C130" s="12" t="s">
        <v>28</v>
      </c>
      <c r="D130" s="12">
        <v>89</v>
      </c>
      <c r="E130" s="12">
        <v>2</v>
      </c>
      <c r="F130" s="12">
        <f t="shared" si="2"/>
        <v>91</v>
      </c>
      <c r="G130" s="12">
        <v>13</v>
      </c>
      <c r="H130" s="20">
        <f t="shared" si="3"/>
        <v>7</v>
      </c>
    </row>
    <row r="131" spans="1:8" x14ac:dyDescent="0.25">
      <c r="A131" s="12"/>
      <c r="B131" s="12" t="s">
        <v>80</v>
      </c>
      <c r="C131" s="12" t="s">
        <v>28</v>
      </c>
      <c r="D131" s="12">
        <v>90</v>
      </c>
      <c r="E131" s="12">
        <v>1</v>
      </c>
      <c r="F131" s="12">
        <f t="shared" ref="F131:F169" si="4">D131+E131</f>
        <v>91</v>
      </c>
      <c r="G131" s="12">
        <v>13</v>
      </c>
      <c r="H131" s="20">
        <f t="shared" ref="H131:H169" si="5">F131/13</f>
        <v>7</v>
      </c>
    </row>
    <row r="132" spans="1:8" x14ac:dyDescent="0.25">
      <c r="A132" s="12"/>
      <c r="B132" s="12" t="s">
        <v>81</v>
      </c>
      <c r="C132" s="12" t="s">
        <v>28</v>
      </c>
      <c r="D132" s="12">
        <v>81</v>
      </c>
      <c r="E132" s="12">
        <v>2</v>
      </c>
      <c r="F132" s="12">
        <f t="shared" si="4"/>
        <v>83</v>
      </c>
      <c r="G132" s="12">
        <v>13</v>
      </c>
      <c r="H132" s="20">
        <f t="shared" si="5"/>
        <v>6.384615384615385</v>
      </c>
    </row>
    <row r="133" spans="1:8" x14ac:dyDescent="0.25">
      <c r="A133" s="12"/>
      <c r="B133" s="12" t="s">
        <v>82</v>
      </c>
      <c r="C133" s="12" t="s">
        <v>28</v>
      </c>
      <c r="D133" s="12">
        <v>56</v>
      </c>
      <c r="E133" s="12">
        <v>0</v>
      </c>
      <c r="F133" s="12">
        <f t="shared" si="4"/>
        <v>56</v>
      </c>
      <c r="G133" s="12">
        <v>13</v>
      </c>
      <c r="H133" s="20">
        <f t="shared" si="5"/>
        <v>4.3076923076923075</v>
      </c>
    </row>
    <row r="134" spans="1:8" x14ac:dyDescent="0.25">
      <c r="A134" s="12"/>
      <c r="B134" s="12" t="s">
        <v>83</v>
      </c>
      <c r="C134" s="12" t="s">
        <v>28</v>
      </c>
      <c r="D134" s="12">
        <v>22</v>
      </c>
      <c r="E134" s="12">
        <v>0</v>
      </c>
      <c r="F134" s="12">
        <f t="shared" si="4"/>
        <v>22</v>
      </c>
      <c r="G134" s="12">
        <v>13</v>
      </c>
      <c r="H134" s="20">
        <f t="shared" si="5"/>
        <v>1.6923076923076923</v>
      </c>
    </row>
    <row r="135" spans="1:8" x14ac:dyDescent="0.25">
      <c r="A135" s="12"/>
      <c r="B135" s="12" t="s">
        <v>84</v>
      </c>
      <c r="C135" s="12" t="s">
        <v>28</v>
      </c>
      <c r="D135" s="12">
        <v>14</v>
      </c>
      <c r="E135" s="12">
        <v>0</v>
      </c>
      <c r="F135" s="12">
        <f t="shared" si="4"/>
        <v>14</v>
      </c>
      <c r="G135" s="12">
        <v>13</v>
      </c>
      <c r="H135" s="20">
        <f t="shared" si="5"/>
        <v>1.0769230769230769</v>
      </c>
    </row>
    <row r="136" spans="1:8" x14ac:dyDescent="0.25">
      <c r="A136" s="12"/>
      <c r="B136" s="12" t="s">
        <v>85</v>
      </c>
      <c r="C136" s="12" t="s">
        <v>28</v>
      </c>
      <c r="D136" s="12">
        <v>3</v>
      </c>
      <c r="E136" s="12">
        <v>0</v>
      </c>
      <c r="F136" s="12">
        <f t="shared" si="4"/>
        <v>3</v>
      </c>
      <c r="G136" s="12">
        <v>13</v>
      </c>
      <c r="H136" s="20">
        <f t="shared" si="5"/>
        <v>0.23076923076923078</v>
      </c>
    </row>
    <row r="137" spans="1:8" x14ac:dyDescent="0.25">
      <c r="A137" s="12"/>
      <c r="B137" s="12" t="s">
        <v>86</v>
      </c>
      <c r="C137" s="12" t="s">
        <v>28</v>
      </c>
      <c r="D137" s="12">
        <v>14</v>
      </c>
      <c r="E137" s="12">
        <v>1</v>
      </c>
      <c r="F137" s="12">
        <f t="shared" si="4"/>
        <v>15</v>
      </c>
      <c r="G137" s="12">
        <v>13</v>
      </c>
      <c r="H137" s="20">
        <f t="shared" si="5"/>
        <v>1.1538461538461537</v>
      </c>
    </row>
    <row r="138" spans="1:8" x14ac:dyDescent="0.25">
      <c r="A138" s="12"/>
      <c r="B138" s="12" t="s">
        <v>87</v>
      </c>
      <c r="C138" s="12" t="s">
        <v>27</v>
      </c>
      <c r="D138" s="12">
        <v>1</v>
      </c>
      <c r="E138" s="12">
        <v>1</v>
      </c>
      <c r="F138" s="12">
        <f t="shared" si="4"/>
        <v>2</v>
      </c>
      <c r="G138" s="12">
        <v>13</v>
      </c>
      <c r="H138" s="20">
        <f t="shared" si="5"/>
        <v>0.15384615384615385</v>
      </c>
    </row>
    <row r="139" spans="1:8" x14ac:dyDescent="0.25">
      <c r="A139" s="12"/>
      <c r="B139" s="12" t="s">
        <v>76</v>
      </c>
      <c r="C139" s="12" t="s">
        <v>27</v>
      </c>
      <c r="D139" s="12">
        <v>1</v>
      </c>
      <c r="E139" s="12">
        <v>0</v>
      </c>
      <c r="F139" s="12">
        <f t="shared" si="4"/>
        <v>1</v>
      </c>
      <c r="G139" s="12">
        <v>13</v>
      </c>
      <c r="H139" s="20">
        <f t="shared" si="5"/>
        <v>7.6923076923076927E-2</v>
      </c>
    </row>
    <row r="140" spans="1:8" x14ac:dyDescent="0.25">
      <c r="A140" s="12"/>
      <c r="B140" s="12" t="s">
        <v>77</v>
      </c>
      <c r="C140" s="12" t="s">
        <v>27</v>
      </c>
      <c r="D140" s="12">
        <v>1</v>
      </c>
      <c r="E140" s="12">
        <v>1</v>
      </c>
      <c r="F140" s="12">
        <f t="shared" si="4"/>
        <v>2</v>
      </c>
      <c r="G140" s="12">
        <v>13</v>
      </c>
      <c r="H140" s="20">
        <f t="shared" si="5"/>
        <v>0.15384615384615385</v>
      </c>
    </row>
    <row r="141" spans="1:8" x14ac:dyDescent="0.25">
      <c r="A141" s="12"/>
      <c r="B141" s="12" t="s">
        <v>78</v>
      </c>
      <c r="C141" s="12" t="s">
        <v>27</v>
      </c>
      <c r="D141" s="12">
        <v>0</v>
      </c>
      <c r="E141" s="12">
        <v>0</v>
      </c>
      <c r="F141" s="12">
        <f t="shared" si="4"/>
        <v>0</v>
      </c>
      <c r="G141" s="12">
        <v>13</v>
      </c>
      <c r="H141" s="20">
        <f t="shared" si="5"/>
        <v>0</v>
      </c>
    </row>
    <row r="142" spans="1:8" x14ac:dyDescent="0.25">
      <c r="A142" s="12"/>
      <c r="B142" s="12" t="s">
        <v>79</v>
      </c>
      <c r="C142" s="12" t="s">
        <v>27</v>
      </c>
      <c r="D142" s="12">
        <v>1</v>
      </c>
      <c r="E142" s="12">
        <v>0</v>
      </c>
      <c r="F142" s="12">
        <f t="shared" si="4"/>
        <v>1</v>
      </c>
      <c r="G142" s="12">
        <v>13</v>
      </c>
      <c r="H142" s="20">
        <f t="shared" si="5"/>
        <v>7.6923076923076927E-2</v>
      </c>
    </row>
    <row r="143" spans="1:8" x14ac:dyDescent="0.25">
      <c r="A143" s="12"/>
      <c r="B143" s="12" t="s">
        <v>80</v>
      </c>
      <c r="C143" s="12" t="s">
        <v>27</v>
      </c>
      <c r="D143" s="12">
        <v>0</v>
      </c>
      <c r="E143" s="12">
        <v>0</v>
      </c>
      <c r="F143" s="12">
        <f t="shared" si="4"/>
        <v>0</v>
      </c>
      <c r="G143" s="12">
        <v>13</v>
      </c>
      <c r="H143" s="20">
        <f t="shared" si="5"/>
        <v>0</v>
      </c>
    </row>
    <row r="144" spans="1:8" x14ac:dyDescent="0.25">
      <c r="A144" s="12"/>
      <c r="B144" s="12" t="s">
        <v>81</v>
      </c>
      <c r="C144" s="12" t="s">
        <v>27</v>
      </c>
      <c r="D144" s="12">
        <v>1</v>
      </c>
      <c r="E144" s="12">
        <v>1</v>
      </c>
      <c r="F144" s="12">
        <f t="shared" si="4"/>
        <v>2</v>
      </c>
      <c r="G144" s="12">
        <v>13</v>
      </c>
      <c r="H144" s="20">
        <f t="shared" si="5"/>
        <v>0.15384615384615385</v>
      </c>
    </row>
    <row r="145" spans="1:9" x14ac:dyDescent="0.25">
      <c r="A145" s="12"/>
      <c r="B145" s="12" t="s">
        <v>82</v>
      </c>
      <c r="C145" s="12" t="s">
        <v>27</v>
      </c>
      <c r="D145" s="12">
        <v>14</v>
      </c>
      <c r="E145" s="12">
        <v>1</v>
      </c>
      <c r="F145" s="12">
        <f t="shared" si="4"/>
        <v>15</v>
      </c>
      <c r="G145" s="12">
        <v>13</v>
      </c>
      <c r="H145" s="20">
        <f t="shared" si="5"/>
        <v>1.1538461538461537</v>
      </c>
    </row>
    <row r="146" spans="1:9" x14ac:dyDescent="0.25">
      <c r="A146" s="10" t="s">
        <v>44</v>
      </c>
      <c r="B146" s="11" t="s">
        <v>71</v>
      </c>
      <c r="C146" s="10" t="s">
        <v>27</v>
      </c>
      <c r="D146" s="10">
        <v>23</v>
      </c>
      <c r="E146" s="10">
        <v>3</v>
      </c>
      <c r="F146" s="10">
        <f t="shared" si="4"/>
        <v>26</v>
      </c>
      <c r="G146" s="10">
        <v>13</v>
      </c>
      <c r="H146" s="17">
        <f t="shared" si="5"/>
        <v>2</v>
      </c>
    </row>
    <row r="147" spans="1:9" x14ac:dyDescent="0.25">
      <c r="A147" s="10"/>
      <c r="B147" s="10" t="s">
        <v>72</v>
      </c>
      <c r="C147" s="10" t="s">
        <v>27</v>
      </c>
      <c r="D147" s="10">
        <v>27</v>
      </c>
      <c r="E147" s="10">
        <v>2</v>
      </c>
      <c r="F147" s="10">
        <f t="shared" si="4"/>
        <v>29</v>
      </c>
      <c r="G147" s="10">
        <v>13</v>
      </c>
      <c r="H147" s="17">
        <f t="shared" si="5"/>
        <v>2.2307692307692308</v>
      </c>
    </row>
    <row r="148" spans="1:9" x14ac:dyDescent="0.25">
      <c r="A148" s="10"/>
      <c r="B148" s="10" t="s">
        <v>73</v>
      </c>
      <c r="C148" s="10" t="s">
        <v>27</v>
      </c>
      <c r="D148" s="10">
        <v>50</v>
      </c>
      <c r="E148" s="10">
        <v>0</v>
      </c>
      <c r="F148" s="10">
        <f t="shared" si="4"/>
        <v>50</v>
      </c>
      <c r="G148" s="10">
        <v>13</v>
      </c>
      <c r="H148" s="17">
        <f t="shared" si="5"/>
        <v>3.8461538461538463</v>
      </c>
    </row>
    <row r="149" spans="1:9" x14ac:dyDescent="0.25">
      <c r="A149" s="10"/>
      <c r="B149" s="10" t="s">
        <v>74</v>
      </c>
      <c r="C149" s="10" t="s">
        <v>27</v>
      </c>
      <c r="D149" s="10">
        <v>48</v>
      </c>
      <c r="E149" s="10">
        <v>2</v>
      </c>
      <c r="F149" s="10">
        <f t="shared" si="4"/>
        <v>50</v>
      </c>
      <c r="G149" s="10">
        <v>13</v>
      </c>
      <c r="H149" s="17">
        <f t="shared" si="5"/>
        <v>3.8461538461538463</v>
      </c>
      <c r="I149" s="1">
        <f>SUM(H146:H151)</f>
        <v>21.46153846153846</v>
      </c>
    </row>
    <row r="150" spans="1:9" x14ac:dyDescent="0.25">
      <c r="A150" s="10"/>
      <c r="B150" s="10" t="s">
        <v>75</v>
      </c>
      <c r="C150" s="10" t="s">
        <v>28</v>
      </c>
      <c r="D150" s="10">
        <v>69</v>
      </c>
      <c r="E150" s="10">
        <v>1</v>
      </c>
      <c r="F150" s="10">
        <f t="shared" si="4"/>
        <v>70</v>
      </c>
      <c r="G150" s="10">
        <v>13</v>
      </c>
      <c r="H150" s="17">
        <f t="shared" si="5"/>
        <v>5.384615384615385</v>
      </c>
    </row>
    <row r="151" spans="1:9" x14ac:dyDescent="0.25">
      <c r="A151" s="10"/>
      <c r="B151" s="10" t="s">
        <v>76</v>
      </c>
      <c r="C151" s="10" t="s">
        <v>28</v>
      </c>
      <c r="D151" s="10">
        <v>52</v>
      </c>
      <c r="E151" s="10">
        <v>2</v>
      </c>
      <c r="F151" s="10">
        <f t="shared" si="4"/>
        <v>54</v>
      </c>
      <c r="G151" s="10">
        <v>13</v>
      </c>
      <c r="H151" s="17">
        <f t="shared" si="5"/>
        <v>4.1538461538461542</v>
      </c>
    </row>
    <row r="152" spans="1:9" x14ac:dyDescent="0.25">
      <c r="A152" s="10"/>
      <c r="B152" s="10" t="s">
        <v>77</v>
      </c>
      <c r="C152" s="10" t="s">
        <v>28</v>
      </c>
      <c r="D152" s="10">
        <v>66</v>
      </c>
      <c r="E152" s="10">
        <v>1</v>
      </c>
      <c r="F152" s="10">
        <f t="shared" si="4"/>
        <v>67</v>
      </c>
      <c r="G152" s="10">
        <v>13</v>
      </c>
      <c r="H152" s="17">
        <f t="shared" si="5"/>
        <v>5.1538461538461542</v>
      </c>
    </row>
    <row r="153" spans="1:9" x14ac:dyDescent="0.25">
      <c r="A153" s="10"/>
      <c r="B153" s="10" t="s">
        <v>78</v>
      </c>
      <c r="C153" s="10" t="s">
        <v>28</v>
      </c>
      <c r="D153" s="10">
        <v>59</v>
      </c>
      <c r="E153" s="10">
        <v>3</v>
      </c>
      <c r="F153" s="10">
        <f t="shared" si="4"/>
        <v>62</v>
      </c>
      <c r="G153" s="10">
        <v>13</v>
      </c>
      <c r="H153" s="17">
        <f t="shared" si="5"/>
        <v>4.7692307692307692</v>
      </c>
    </row>
    <row r="154" spans="1:9" x14ac:dyDescent="0.25">
      <c r="A154" s="10"/>
      <c r="B154" s="10" t="s">
        <v>79</v>
      </c>
      <c r="C154" s="10" t="s">
        <v>28</v>
      </c>
      <c r="D154" s="10">
        <v>95</v>
      </c>
      <c r="E154" s="10">
        <v>2</v>
      </c>
      <c r="F154" s="10">
        <f t="shared" si="4"/>
        <v>97</v>
      </c>
      <c r="G154" s="10">
        <v>13</v>
      </c>
      <c r="H154" s="17">
        <f t="shared" si="5"/>
        <v>7.4615384615384617</v>
      </c>
      <c r="I154" s="1">
        <f>SUM(H152:H158)</f>
        <v>29.15384615384616</v>
      </c>
    </row>
    <row r="155" spans="1:9" x14ac:dyDescent="0.25">
      <c r="A155" s="10"/>
      <c r="B155" s="10" t="s">
        <v>80</v>
      </c>
      <c r="C155" s="10" t="s">
        <v>28</v>
      </c>
      <c r="D155" s="10">
        <v>59</v>
      </c>
      <c r="E155" s="10">
        <v>0</v>
      </c>
      <c r="F155" s="10">
        <f t="shared" si="4"/>
        <v>59</v>
      </c>
      <c r="G155" s="10">
        <v>13</v>
      </c>
      <c r="H155" s="17">
        <f t="shared" si="5"/>
        <v>4.5384615384615383</v>
      </c>
    </row>
    <row r="156" spans="1:9" x14ac:dyDescent="0.25">
      <c r="A156" s="10"/>
      <c r="B156" s="10" t="s">
        <v>81</v>
      </c>
      <c r="C156" s="10" t="s">
        <v>28</v>
      </c>
      <c r="D156" s="10">
        <v>48</v>
      </c>
      <c r="E156" s="10">
        <v>0</v>
      </c>
      <c r="F156" s="10">
        <f t="shared" si="4"/>
        <v>48</v>
      </c>
      <c r="G156" s="10">
        <v>13</v>
      </c>
      <c r="H156" s="17">
        <f t="shared" si="5"/>
        <v>3.6923076923076925</v>
      </c>
    </row>
    <row r="157" spans="1:9" x14ac:dyDescent="0.25">
      <c r="A157" s="10"/>
      <c r="B157" s="10" t="s">
        <v>82</v>
      </c>
      <c r="C157" s="10" t="s">
        <v>28</v>
      </c>
      <c r="D157" s="10">
        <v>33</v>
      </c>
      <c r="E157" s="10">
        <v>1</v>
      </c>
      <c r="F157" s="10">
        <f t="shared" si="4"/>
        <v>34</v>
      </c>
      <c r="G157" s="10">
        <v>13</v>
      </c>
      <c r="H157" s="17">
        <f t="shared" si="5"/>
        <v>2.6153846153846154</v>
      </c>
    </row>
    <row r="158" spans="1:9" x14ac:dyDescent="0.25">
      <c r="A158" s="10"/>
      <c r="B158" s="10" t="s">
        <v>83</v>
      </c>
      <c r="C158" s="10" t="s">
        <v>28</v>
      </c>
      <c r="D158" s="10">
        <v>12</v>
      </c>
      <c r="E158" s="10">
        <v>0</v>
      </c>
      <c r="F158" s="10">
        <f t="shared" si="4"/>
        <v>12</v>
      </c>
      <c r="G158" s="10">
        <v>13</v>
      </c>
      <c r="H158" s="17">
        <f t="shared" si="5"/>
        <v>0.92307692307692313</v>
      </c>
    </row>
    <row r="159" spans="1:9" x14ac:dyDescent="0.25">
      <c r="A159" s="10"/>
      <c r="B159" s="10" t="s">
        <v>84</v>
      </c>
      <c r="C159" s="10" t="s">
        <v>28</v>
      </c>
      <c r="D159" s="10">
        <v>2</v>
      </c>
      <c r="E159" s="10">
        <v>0</v>
      </c>
      <c r="F159" s="10">
        <f t="shared" si="4"/>
        <v>2</v>
      </c>
      <c r="G159" s="10">
        <v>13</v>
      </c>
      <c r="H159" s="17">
        <f t="shared" si="5"/>
        <v>0.15384615384615385</v>
      </c>
    </row>
    <row r="160" spans="1:9" x14ac:dyDescent="0.25">
      <c r="A160" s="10"/>
      <c r="B160" s="10" t="s">
        <v>85</v>
      </c>
      <c r="C160" s="10" t="s">
        <v>28</v>
      </c>
      <c r="D160" s="10">
        <v>5</v>
      </c>
      <c r="E160" s="10">
        <v>0</v>
      </c>
      <c r="F160" s="10">
        <f t="shared" si="4"/>
        <v>5</v>
      </c>
      <c r="G160" s="10">
        <v>13</v>
      </c>
      <c r="H160" s="17">
        <f t="shared" si="5"/>
        <v>0.38461538461538464</v>
      </c>
    </row>
    <row r="161" spans="1:8" x14ac:dyDescent="0.25">
      <c r="A161" s="10"/>
      <c r="B161" s="10" t="s">
        <v>86</v>
      </c>
      <c r="C161" s="10" t="s">
        <v>28</v>
      </c>
      <c r="D161" s="10">
        <v>7</v>
      </c>
      <c r="E161" s="10">
        <v>0</v>
      </c>
      <c r="F161" s="10">
        <f t="shared" si="4"/>
        <v>7</v>
      </c>
      <c r="G161" s="10">
        <v>13</v>
      </c>
      <c r="H161" s="17">
        <f t="shared" si="5"/>
        <v>0.53846153846153844</v>
      </c>
    </row>
    <row r="162" spans="1:8" x14ac:dyDescent="0.25">
      <c r="A162" s="10"/>
      <c r="B162" s="10" t="s">
        <v>87</v>
      </c>
      <c r="C162" s="10" t="s">
        <v>27</v>
      </c>
      <c r="D162" s="10">
        <v>0</v>
      </c>
      <c r="E162" s="10">
        <v>0</v>
      </c>
      <c r="F162" s="10">
        <f t="shared" si="4"/>
        <v>0</v>
      </c>
      <c r="G162" s="10">
        <v>13</v>
      </c>
      <c r="H162" s="17">
        <f t="shared" si="5"/>
        <v>0</v>
      </c>
    </row>
    <row r="163" spans="1:8" x14ac:dyDescent="0.25">
      <c r="A163" s="10"/>
      <c r="B163" s="10" t="s">
        <v>76</v>
      </c>
      <c r="C163" s="10" t="s">
        <v>27</v>
      </c>
      <c r="D163" s="10">
        <v>0</v>
      </c>
      <c r="E163" s="10">
        <v>1</v>
      </c>
      <c r="F163" s="10">
        <f t="shared" si="4"/>
        <v>1</v>
      </c>
      <c r="G163" s="10">
        <v>13</v>
      </c>
      <c r="H163" s="17">
        <f t="shared" si="5"/>
        <v>7.6923076923076927E-2</v>
      </c>
    </row>
    <row r="164" spans="1:8" x14ac:dyDescent="0.25">
      <c r="A164" s="10"/>
      <c r="B164" s="10" t="s">
        <v>77</v>
      </c>
      <c r="C164" s="10" t="s">
        <v>27</v>
      </c>
      <c r="D164" s="10">
        <v>1</v>
      </c>
      <c r="E164" s="10">
        <v>0</v>
      </c>
      <c r="F164" s="10">
        <f t="shared" si="4"/>
        <v>1</v>
      </c>
      <c r="G164" s="10">
        <v>13</v>
      </c>
      <c r="H164" s="17">
        <f t="shared" si="5"/>
        <v>7.6923076923076927E-2</v>
      </c>
    </row>
    <row r="165" spans="1:8" x14ac:dyDescent="0.25">
      <c r="A165" s="10"/>
      <c r="B165" s="10" t="s">
        <v>78</v>
      </c>
      <c r="C165" s="10" t="s">
        <v>27</v>
      </c>
      <c r="D165" s="10">
        <v>1</v>
      </c>
      <c r="E165" s="10">
        <v>0</v>
      </c>
      <c r="F165" s="10">
        <f t="shared" si="4"/>
        <v>1</v>
      </c>
      <c r="G165" s="10">
        <v>13</v>
      </c>
      <c r="H165" s="17">
        <f t="shared" si="5"/>
        <v>7.6923076923076927E-2</v>
      </c>
    </row>
    <row r="166" spans="1:8" x14ac:dyDescent="0.25">
      <c r="A166" s="10"/>
      <c r="B166" s="10" t="s">
        <v>79</v>
      </c>
      <c r="C166" s="10" t="s">
        <v>27</v>
      </c>
      <c r="D166" s="10">
        <v>0</v>
      </c>
      <c r="E166" s="10">
        <v>0</v>
      </c>
      <c r="F166" s="10">
        <f t="shared" si="4"/>
        <v>0</v>
      </c>
      <c r="G166" s="10">
        <v>13</v>
      </c>
      <c r="H166" s="17">
        <f t="shared" si="5"/>
        <v>0</v>
      </c>
    </row>
    <row r="167" spans="1:8" x14ac:dyDescent="0.25">
      <c r="A167" s="10"/>
      <c r="B167" s="10" t="s">
        <v>80</v>
      </c>
      <c r="C167" s="10" t="s">
        <v>27</v>
      </c>
      <c r="D167" s="10">
        <v>0</v>
      </c>
      <c r="E167" s="10">
        <v>1</v>
      </c>
      <c r="F167" s="10">
        <f t="shared" si="4"/>
        <v>1</v>
      </c>
      <c r="G167" s="10">
        <v>13</v>
      </c>
      <c r="H167" s="17">
        <f t="shared" si="5"/>
        <v>7.6923076923076927E-2</v>
      </c>
    </row>
    <row r="168" spans="1:8" x14ac:dyDescent="0.25">
      <c r="A168" s="10"/>
      <c r="B168" s="10" t="s">
        <v>81</v>
      </c>
      <c r="C168" s="10" t="s">
        <v>27</v>
      </c>
      <c r="D168" s="10">
        <v>3</v>
      </c>
      <c r="E168" s="10">
        <v>0</v>
      </c>
      <c r="F168" s="10">
        <f t="shared" si="4"/>
        <v>3</v>
      </c>
      <c r="G168" s="10">
        <v>13</v>
      </c>
      <c r="H168" s="17">
        <f t="shared" si="5"/>
        <v>0.23076923076923078</v>
      </c>
    </row>
    <row r="169" spans="1:8" x14ac:dyDescent="0.25">
      <c r="A169" s="10"/>
      <c r="B169" s="10" t="s">
        <v>82</v>
      </c>
      <c r="C169" s="10" t="s">
        <v>27</v>
      </c>
      <c r="D169" s="10">
        <v>5</v>
      </c>
      <c r="E169" s="10">
        <v>0</v>
      </c>
      <c r="F169" s="10">
        <f t="shared" si="4"/>
        <v>5</v>
      </c>
      <c r="G169" s="10">
        <v>13</v>
      </c>
      <c r="H169" s="17">
        <f t="shared" si="5"/>
        <v>0.38461538461538464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topLeftCell="A10" zoomScale="120" zoomScaleNormal="120" workbookViewId="0">
      <selection activeCell="K9" sqref="K9"/>
    </sheetView>
  </sheetViews>
  <sheetFormatPr defaultRowHeight="15" x14ac:dyDescent="0.25"/>
  <cols>
    <col min="1" max="1" width="15.28515625" bestFit="1" customWidth="1"/>
    <col min="2" max="2" width="16.5703125" bestFit="1" customWidth="1"/>
    <col min="3" max="3" width="15.85546875" bestFit="1" customWidth="1"/>
    <col min="5" max="5" width="11.5703125" customWidth="1"/>
    <col min="6" max="6" width="22" bestFit="1" customWidth="1"/>
  </cols>
  <sheetData>
    <row r="2" spans="1:10" x14ac:dyDescent="0.25">
      <c r="A2" s="15" t="s">
        <v>0</v>
      </c>
      <c r="B2" s="15" t="s">
        <v>1</v>
      </c>
      <c r="C2" s="15" t="s">
        <v>26</v>
      </c>
      <c r="D2" s="15" t="s">
        <v>64</v>
      </c>
      <c r="E2" s="15" t="s">
        <v>65</v>
      </c>
      <c r="F2" s="15" t="s">
        <v>93</v>
      </c>
    </row>
    <row r="3" spans="1:10" x14ac:dyDescent="0.25">
      <c r="A3" s="3" t="s">
        <v>16</v>
      </c>
      <c r="B3" s="3">
        <v>814</v>
      </c>
      <c r="C3" s="3">
        <v>131</v>
      </c>
      <c r="D3" s="3">
        <f t="shared" ref="D3:D26" si="0">B3+C3</f>
        <v>945</v>
      </c>
      <c r="E3" s="25">
        <f>D3/D27*100</f>
        <v>10.021208907741251</v>
      </c>
    </row>
    <row r="4" spans="1:10" x14ac:dyDescent="0.25">
      <c r="A4" s="5" t="s">
        <v>17</v>
      </c>
      <c r="B4" s="3">
        <v>830</v>
      </c>
      <c r="C4" s="3">
        <v>110</v>
      </c>
      <c r="D4" s="3">
        <f t="shared" si="0"/>
        <v>940</v>
      </c>
      <c r="E4" s="25">
        <f>D4/D27*100</f>
        <v>9.9681866383881221</v>
      </c>
    </row>
    <row r="5" spans="1:10" x14ac:dyDescent="0.25">
      <c r="A5" s="3" t="s">
        <v>15</v>
      </c>
      <c r="B5" s="3">
        <v>753</v>
      </c>
      <c r="C5" s="3">
        <v>142</v>
      </c>
      <c r="D5" s="3">
        <f t="shared" si="0"/>
        <v>895</v>
      </c>
      <c r="E5" s="25">
        <f>D5/D27*100</f>
        <v>9.4909862142099684</v>
      </c>
    </row>
    <row r="6" spans="1:10" x14ac:dyDescent="0.25">
      <c r="A6" s="3" t="s">
        <v>18</v>
      </c>
      <c r="B6" s="3">
        <v>803</v>
      </c>
      <c r="C6" s="3">
        <v>53</v>
      </c>
      <c r="D6" s="3">
        <f t="shared" si="0"/>
        <v>856</v>
      </c>
      <c r="E6" s="25">
        <f>D6/D27*100</f>
        <v>9.0774125132555668</v>
      </c>
      <c r="F6" s="26">
        <f>SUM(E3:E14)</f>
        <v>93.79639448568399</v>
      </c>
      <c r="G6" s="27" t="s">
        <v>95</v>
      </c>
      <c r="H6" s="27"/>
      <c r="I6" s="27"/>
      <c r="J6" s="27"/>
    </row>
    <row r="7" spans="1:10" x14ac:dyDescent="0.25">
      <c r="A7" s="3" t="s">
        <v>14</v>
      </c>
      <c r="B7" s="3">
        <v>629</v>
      </c>
      <c r="C7" s="3">
        <v>137</v>
      </c>
      <c r="D7" s="3">
        <f t="shared" si="0"/>
        <v>766</v>
      </c>
      <c r="E7" s="25">
        <f>D7/D27*100</f>
        <v>8.1230116648992574</v>
      </c>
    </row>
    <row r="8" spans="1:10" x14ac:dyDescent="0.25">
      <c r="A8" s="3" t="s">
        <v>11</v>
      </c>
      <c r="B8" s="3">
        <v>556</v>
      </c>
      <c r="C8" s="3">
        <v>173</v>
      </c>
      <c r="D8" s="3">
        <f t="shared" si="0"/>
        <v>729</v>
      </c>
      <c r="E8" s="25">
        <f>D8/D27*100</f>
        <v>7.7306468716861083</v>
      </c>
    </row>
    <row r="9" spans="1:10" x14ac:dyDescent="0.25">
      <c r="A9" s="3" t="s">
        <v>19</v>
      </c>
      <c r="B9" s="3">
        <v>710</v>
      </c>
      <c r="C9" s="3">
        <v>16</v>
      </c>
      <c r="D9" s="3">
        <f t="shared" si="0"/>
        <v>726</v>
      </c>
      <c r="E9" s="25">
        <f>D9/D27*100</f>
        <v>7.6988335100742304</v>
      </c>
    </row>
    <row r="10" spans="1:10" x14ac:dyDescent="0.25">
      <c r="A10" s="3" t="s">
        <v>12</v>
      </c>
      <c r="B10" s="3">
        <v>582</v>
      </c>
      <c r="C10" s="3">
        <v>136</v>
      </c>
      <c r="D10" s="3">
        <f t="shared" si="0"/>
        <v>718</v>
      </c>
      <c r="E10" s="25">
        <f>D10/D27*100</f>
        <v>7.6139978791092258</v>
      </c>
    </row>
    <row r="11" spans="1:10" x14ac:dyDescent="0.25">
      <c r="A11" s="3" t="s">
        <v>13</v>
      </c>
      <c r="B11" s="3">
        <v>588</v>
      </c>
      <c r="C11" s="3">
        <v>129</v>
      </c>
      <c r="D11" s="3">
        <f t="shared" si="0"/>
        <v>717</v>
      </c>
      <c r="E11" s="25">
        <f>D11/D27*100</f>
        <v>7.6033934252385995</v>
      </c>
    </row>
    <row r="12" spans="1:10" x14ac:dyDescent="0.25">
      <c r="A12" s="3" t="s">
        <v>10</v>
      </c>
      <c r="B12" s="3">
        <v>401</v>
      </c>
      <c r="C12" s="3">
        <v>180</v>
      </c>
      <c r="D12" s="3">
        <f t="shared" si="0"/>
        <v>581</v>
      </c>
      <c r="E12" s="25">
        <f>D12/D27*100</f>
        <v>6.1611876988335101</v>
      </c>
    </row>
    <row r="13" spans="1:10" x14ac:dyDescent="0.25">
      <c r="A13" s="3" t="s">
        <v>20</v>
      </c>
      <c r="B13" s="3">
        <v>487</v>
      </c>
      <c r="C13" s="3">
        <v>10</v>
      </c>
      <c r="D13" s="3">
        <f t="shared" si="0"/>
        <v>497</v>
      </c>
      <c r="E13" s="25">
        <f>D13/D27*100</f>
        <v>5.2704135737009539</v>
      </c>
    </row>
    <row r="14" spans="1:10" x14ac:dyDescent="0.25">
      <c r="A14" s="5" t="s">
        <v>9</v>
      </c>
      <c r="B14" s="3">
        <v>346</v>
      </c>
      <c r="C14" s="3">
        <v>129</v>
      </c>
      <c r="D14" s="3">
        <f t="shared" si="0"/>
        <v>475</v>
      </c>
      <c r="E14" s="25">
        <f>D14/D27*100</f>
        <v>5.0371155885471897</v>
      </c>
    </row>
    <row r="15" spans="1:10" x14ac:dyDescent="0.25">
      <c r="A15" s="6" t="s">
        <v>21</v>
      </c>
      <c r="B15" s="4">
        <v>204</v>
      </c>
      <c r="C15" s="4">
        <v>3</v>
      </c>
      <c r="D15" s="4">
        <f t="shared" si="0"/>
        <v>207</v>
      </c>
      <c r="E15" s="31">
        <f>D15/D27*100</f>
        <v>2.1951219512195119</v>
      </c>
    </row>
    <row r="16" spans="1:10" x14ac:dyDescent="0.25">
      <c r="A16" s="4" t="s">
        <v>8</v>
      </c>
      <c r="B16" s="4">
        <v>108</v>
      </c>
      <c r="C16" s="4">
        <v>28</v>
      </c>
      <c r="D16" s="4">
        <f t="shared" si="0"/>
        <v>136</v>
      </c>
      <c r="E16" s="31">
        <f>D16/D27*100</f>
        <v>1.44220572640509</v>
      </c>
      <c r="F16" s="30">
        <f>SUM(E15:E26)</f>
        <v>6.2036055143160134</v>
      </c>
      <c r="G16" s="14" t="s">
        <v>94</v>
      </c>
      <c r="H16" s="14"/>
      <c r="I16" s="14"/>
      <c r="J16" s="14"/>
    </row>
    <row r="17" spans="1:5" x14ac:dyDescent="0.25">
      <c r="A17" s="4" t="s">
        <v>22</v>
      </c>
      <c r="B17" s="4">
        <v>88</v>
      </c>
      <c r="C17" s="4">
        <v>0</v>
      </c>
      <c r="D17" s="4">
        <f t="shared" si="0"/>
        <v>88</v>
      </c>
      <c r="E17" s="31">
        <f>D17/D27*100</f>
        <v>0.93319194061505828</v>
      </c>
    </row>
    <row r="18" spans="1:5" x14ac:dyDescent="0.25">
      <c r="A18" s="4" t="s">
        <v>23</v>
      </c>
      <c r="B18" s="4">
        <v>48</v>
      </c>
      <c r="C18" s="4">
        <v>1</v>
      </c>
      <c r="D18" s="4">
        <f t="shared" si="0"/>
        <v>49</v>
      </c>
      <c r="E18" s="31">
        <f>D18/D27*100</f>
        <v>0.51961823966065745</v>
      </c>
    </row>
    <row r="19" spans="1:5" x14ac:dyDescent="0.25">
      <c r="A19" s="4" t="s">
        <v>24</v>
      </c>
      <c r="B19" s="4">
        <v>24</v>
      </c>
      <c r="C19" s="4">
        <v>5</v>
      </c>
      <c r="D19" s="4">
        <f t="shared" si="0"/>
        <v>29</v>
      </c>
      <c r="E19" s="31">
        <f>D19/D27*100</f>
        <v>0.30752916224814419</v>
      </c>
    </row>
    <row r="20" spans="1:5" x14ac:dyDescent="0.25">
      <c r="A20" s="4" t="s">
        <v>7</v>
      </c>
      <c r="B20" s="4">
        <v>23</v>
      </c>
      <c r="C20" s="4">
        <v>4</v>
      </c>
      <c r="D20" s="4">
        <f t="shared" si="0"/>
        <v>27</v>
      </c>
      <c r="E20" s="31">
        <f>D20/D27*100</f>
        <v>0.28632025450689286</v>
      </c>
    </row>
    <row r="21" spans="1:5" x14ac:dyDescent="0.25">
      <c r="A21" s="4" t="s">
        <v>6</v>
      </c>
      <c r="B21" s="4">
        <v>11</v>
      </c>
      <c r="C21" s="4">
        <v>4</v>
      </c>
      <c r="D21" s="4">
        <f t="shared" si="0"/>
        <v>15</v>
      </c>
      <c r="E21" s="31">
        <f>D21/D27*100</f>
        <v>0.15906680805938495</v>
      </c>
    </row>
    <row r="22" spans="1:5" x14ac:dyDescent="0.25">
      <c r="A22" s="4" t="s">
        <v>25</v>
      </c>
      <c r="B22" s="4">
        <v>14</v>
      </c>
      <c r="C22" s="4">
        <v>1</v>
      </c>
      <c r="D22" s="4">
        <f t="shared" si="0"/>
        <v>15</v>
      </c>
      <c r="E22" s="31">
        <f>D22/D27*100</f>
        <v>0.15906680805938495</v>
      </c>
    </row>
    <row r="23" spans="1:5" x14ac:dyDescent="0.25">
      <c r="A23" s="4" t="s">
        <v>3</v>
      </c>
      <c r="B23" s="4">
        <v>7</v>
      </c>
      <c r="C23" s="4">
        <v>1</v>
      </c>
      <c r="D23" s="4">
        <f t="shared" si="0"/>
        <v>8</v>
      </c>
      <c r="E23" s="31">
        <f>D23/D27*100</f>
        <v>8.4835630965005293E-2</v>
      </c>
    </row>
    <row r="24" spans="1:5" x14ac:dyDescent="0.25">
      <c r="A24" s="4" t="s">
        <v>2</v>
      </c>
      <c r="B24" s="4">
        <v>4</v>
      </c>
      <c r="C24" s="4">
        <v>1</v>
      </c>
      <c r="D24" s="4">
        <f t="shared" si="0"/>
        <v>5</v>
      </c>
      <c r="E24" s="31">
        <f>D24/D27*100</f>
        <v>5.3022269353128322E-2</v>
      </c>
    </row>
    <row r="25" spans="1:5" x14ac:dyDescent="0.25">
      <c r="A25" s="4" t="s">
        <v>4</v>
      </c>
      <c r="B25" s="4">
        <v>3</v>
      </c>
      <c r="C25" s="4">
        <v>0</v>
      </c>
      <c r="D25" s="4">
        <f t="shared" si="0"/>
        <v>3</v>
      </c>
      <c r="E25" s="31">
        <f>D25/D27*100</f>
        <v>3.1813361611876992E-2</v>
      </c>
    </row>
    <row r="26" spans="1:5" x14ac:dyDescent="0.25">
      <c r="A26" s="6" t="s">
        <v>5</v>
      </c>
      <c r="B26" s="4">
        <v>3</v>
      </c>
      <c r="C26" s="4">
        <v>0</v>
      </c>
      <c r="D26" s="4">
        <f t="shared" si="0"/>
        <v>3</v>
      </c>
      <c r="E26" s="31">
        <f>D26/D27*100</f>
        <v>3.1813361611876992E-2</v>
      </c>
    </row>
    <row r="27" spans="1:5" x14ac:dyDescent="0.25">
      <c r="D27" s="8">
        <f>D3+D4+D5+D7+D6+D9+D8+D10+D11+D12+D13+D14+D15+D16+D18+D17+D19+D20+D21+D22+D23+D25+D24+D26</f>
        <v>9430</v>
      </c>
      <c r="E27" s="7">
        <f>SUM(E3:E26)</f>
        <v>99.999999999999986</v>
      </c>
    </row>
  </sheetData>
  <sortState ref="A3:D26">
    <sortCondition descending="1" ref="D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zoomScale="120" zoomScaleNormal="120" workbookViewId="0">
      <selection activeCell="E11" sqref="E11"/>
    </sheetView>
  </sheetViews>
  <sheetFormatPr defaultRowHeight="15" x14ac:dyDescent="0.25"/>
  <cols>
    <col min="2" max="2" width="15.85546875" bestFit="1" customWidth="1"/>
    <col min="3" max="3" width="16.5703125" bestFit="1" customWidth="1"/>
    <col min="5" max="5" width="12" bestFit="1" customWidth="1"/>
  </cols>
  <sheetData>
    <row r="1" spans="1:5" x14ac:dyDescent="0.25">
      <c r="A1" t="s">
        <v>0</v>
      </c>
      <c r="B1" t="s">
        <v>26</v>
      </c>
      <c r="C1" t="s">
        <v>1</v>
      </c>
      <c r="D1" t="s">
        <v>29</v>
      </c>
      <c r="E1" t="s">
        <v>65</v>
      </c>
    </row>
    <row r="2" spans="1:5" x14ac:dyDescent="0.25">
      <c r="A2" t="s">
        <v>28</v>
      </c>
      <c r="B2">
        <v>739</v>
      </c>
      <c r="C2">
        <v>5978</v>
      </c>
      <c r="D2">
        <f>B2+C2</f>
        <v>6717</v>
      </c>
      <c r="E2" s="28">
        <f>D2/D4*100</f>
        <v>71.230116648992578</v>
      </c>
    </row>
    <row r="3" spans="1:5" x14ac:dyDescent="0.25">
      <c r="A3" t="s">
        <v>27</v>
      </c>
      <c r="B3">
        <v>655</v>
      </c>
      <c r="C3">
        <v>2058</v>
      </c>
      <c r="D3">
        <f>B3+C3</f>
        <v>2713</v>
      </c>
      <c r="E3" s="21">
        <f>D3/D4*100</f>
        <v>28.769883351007426</v>
      </c>
    </row>
    <row r="4" spans="1:5" x14ac:dyDescent="0.25">
      <c r="A4" t="s">
        <v>29</v>
      </c>
      <c r="B4">
        <v>1394</v>
      </c>
      <c r="C4">
        <f>C2+C3</f>
        <v>8036</v>
      </c>
      <c r="D4">
        <f>D2+D3</f>
        <v>9430</v>
      </c>
      <c r="E4" s="1">
        <f>E2+E3</f>
        <v>100</v>
      </c>
    </row>
  </sheetData>
  <sortState ref="A2:D4">
    <sortCondition descending="1" ref="D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130" zoomScaleNormal="130" workbookViewId="0">
      <selection activeCell="H7" sqref="H7"/>
    </sheetView>
  </sheetViews>
  <sheetFormatPr defaultRowHeight="15" x14ac:dyDescent="0.25"/>
  <cols>
    <col min="2" max="2" width="16.5703125" bestFit="1" customWidth="1"/>
    <col min="3" max="3" width="15.85546875" bestFit="1" customWidth="1"/>
    <col min="5" max="5" width="15" bestFit="1" customWidth="1"/>
    <col min="6" max="6" width="20" bestFit="1" customWidth="1"/>
  </cols>
  <sheetData>
    <row r="1" spans="1:7" x14ac:dyDescent="0.25">
      <c r="A1" t="s">
        <v>30</v>
      </c>
      <c r="B1" t="s">
        <v>1</v>
      </c>
      <c r="C1" t="s">
        <v>26</v>
      </c>
      <c r="D1" t="s">
        <v>29</v>
      </c>
      <c r="E1" t="s">
        <v>66</v>
      </c>
      <c r="F1" s="1" t="s">
        <v>67</v>
      </c>
      <c r="G1" t="s">
        <v>65</v>
      </c>
    </row>
    <row r="2" spans="1:7" x14ac:dyDescent="0.25">
      <c r="A2" t="s">
        <v>31</v>
      </c>
      <c r="B2">
        <v>2779</v>
      </c>
      <c r="C2">
        <v>393</v>
      </c>
      <c r="D2">
        <f>B2+C2</f>
        <v>3172</v>
      </c>
      <c r="E2">
        <v>24</v>
      </c>
      <c r="F2" s="1">
        <f>D2/E2</f>
        <v>132.16666666666666</v>
      </c>
      <c r="G2" s="24">
        <f>D2/D6 *100</f>
        <v>33.637327677624604</v>
      </c>
    </row>
    <row r="3" spans="1:7" x14ac:dyDescent="0.25">
      <c r="A3" t="s">
        <v>33</v>
      </c>
      <c r="B3">
        <v>2465</v>
      </c>
      <c r="C3">
        <v>456</v>
      </c>
      <c r="D3">
        <f>B3+C3</f>
        <v>2921</v>
      </c>
      <c r="E3">
        <v>31</v>
      </c>
      <c r="F3" s="1">
        <f t="shared" ref="F3:F5" si="0">D3/E3</f>
        <v>94.225806451612897</v>
      </c>
      <c r="G3" s="19">
        <f>D3/D6 *100</f>
        <v>30.975609756097562</v>
      </c>
    </row>
    <row r="4" spans="1:7" x14ac:dyDescent="0.25">
      <c r="A4" t="s">
        <v>32</v>
      </c>
      <c r="B4">
        <v>2398</v>
      </c>
      <c r="C4">
        <v>463</v>
      </c>
      <c r="D4">
        <f>B4+C4</f>
        <v>2861</v>
      </c>
      <c r="E4">
        <v>29</v>
      </c>
      <c r="F4" s="1">
        <f t="shared" si="0"/>
        <v>98.65517241379311</v>
      </c>
      <c r="G4" s="29">
        <f>D4/D6 *100</f>
        <v>30.339342523860019</v>
      </c>
    </row>
    <row r="5" spans="1:7" s="8" customFormat="1" x14ac:dyDescent="0.25">
      <c r="A5" s="8" t="s">
        <v>34</v>
      </c>
      <c r="B5" s="8">
        <v>394</v>
      </c>
      <c r="C5" s="8">
        <v>82</v>
      </c>
      <c r="D5" s="8">
        <f>B5+C5</f>
        <v>476</v>
      </c>
      <c r="E5" s="8">
        <v>6</v>
      </c>
      <c r="F5" s="1">
        <f t="shared" si="0"/>
        <v>79.333333333333329</v>
      </c>
      <c r="G5" s="9">
        <f>D5/D6 *100</f>
        <v>5.0477200424178159</v>
      </c>
    </row>
    <row r="6" spans="1:7" x14ac:dyDescent="0.25">
      <c r="A6" t="s">
        <v>29</v>
      </c>
      <c r="B6">
        <f>B2+B3+B4+B5</f>
        <v>8036</v>
      </c>
      <c r="C6">
        <f>C2+C3+C4+C5</f>
        <v>1394</v>
      </c>
      <c r="D6">
        <f>SUM(D2:D5)</f>
        <v>9430</v>
      </c>
      <c r="G6" s="1">
        <f>SUM(G2:G5)</f>
        <v>100.00000000000001</v>
      </c>
    </row>
  </sheetData>
  <sortState ref="A2:D6">
    <sortCondition descending="1" ref="D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130" zoomScaleNormal="130" workbookViewId="0">
      <selection activeCell="G12" sqref="G12"/>
    </sheetView>
  </sheetViews>
  <sheetFormatPr defaultRowHeight="15" x14ac:dyDescent="0.25"/>
  <cols>
    <col min="2" max="2" width="16.5703125" bestFit="1" customWidth="1"/>
    <col min="3" max="3" width="16.5703125" customWidth="1"/>
    <col min="4" max="4" width="11" bestFit="1" customWidth="1"/>
    <col min="5" max="5" width="14.5703125" bestFit="1" customWidth="1"/>
    <col min="6" max="6" width="13.85546875" bestFit="1" customWidth="1"/>
    <col min="8" max="8" width="12" bestFit="1" customWidth="1"/>
  </cols>
  <sheetData>
    <row r="1" spans="1:8" x14ac:dyDescent="0.25">
      <c r="A1" t="s">
        <v>35</v>
      </c>
      <c r="B1" t="s">
        <v>1</v>
      </c>
      <c r="C1" t="s">
        <v>26</v>
      </c>
      <c r="D1" t="s">
        <v>36</v>
      </c>
      <c r="E1" t="s">
        <v>37</v>
      </c>
      <c r="F1" t="s">
        <v>45</v>
      </c>
      <c r="G1" t="s">
        <v>29</v>
      </c>
      <c r="H1" t="s">
        <v>65</v>
      </c>
    </row>
    <row r="2" spans="1:8" x14ac:dyDescent="0.25">
      <c r="A2" t="s">
        <v>38</v>
      </c>
      <c r="B2">
        <v>1375</v>
      </c>
      <c r="C2">
        <v>240</v>
      </c>
      <c r="D2">
        <v>13</v>
      </c>
      <c r="E2" s="1">
        <f t="shared" ref="E2:E8" si="0">B2/D2</f>
        <v>105.76923076923077</v>
      </c>
      <c r="F2">
        <v>18</v>
      </c>
      <c r="G2" s="9">
        <f t="shared" ref="G2:G8" si="1">E2+F2</f>
        <v>123.76923076923077</v>
      </c>
      <c r="H2" s="23">
        <f>G2/G9*100</f>
        <v>17.067996181181712</v>
      </c>
    </row>
    <row r="3" spans="1:8" x14ac:dyDescent="0.25">
      <c r="A3" t="s">
        <v>42</v>
      </c>
      <c r="B3">
        <v>1294</v>
      </c>
      <c r="C3">
        <v>283</v>
      </c>
      <c r="D3">
        <v>13</v>
      </c>
      <c r="E3" s="1">
        <f t="shared" si="0"/>
        <v>99.538461538461533</v>
      </c>
      <c r="F3">
        <v>20</v>
      </c>
      <c r="G3" s="9">
        <f t="shared" si="1"/>
        <v>119.53846153846153</v>
      </c>
      <c r="H3" s="22">
        <f>G3/G9*100</f>
        <v>16.48456560941975</v>
      </c>
    </row>
    <row r="4" spans="1:8" x14ac:dyDescent="0.25">
      <c r="A4" t="s">
        <v>39</v>
      </c>
      <c r="B4">
        <v>1211</v>
      </c>
      <c r="C4">
        <v>281</v>
      </c>
      <c r="D4">
        <v>13</v>
      </c>
      <c r="E4" s="1">
        <f t="shared" si="0"/>
        <v>93.15384615384616</v>
      </c>
      <c r="F4">
        <v>22</v>
      </c>
      <c r="G4" s="9">
        <f t="shared" si="1"/>
        <v>115.15384615384616</v>
      </c>
      <c r="H4" s="22">
        <f>G4/G9*100</f>
        <v>15.879919380502811</v>
      </c>
    </row>
    <row r="5" spans="1:8" x14ac:dyDescent="0.25">
      <c r="A5" t="s">
        <v>41</v>
      </c>
      <c r="B5">
        <v>1205</v>
      </c>
      <c r="C5">
        <v>287</v>
      </c>
      <c r="D5">
        <v>13</v>
      </c>
      <c r="E5" s="1">
        <f t="shared" si="0"/>
        <v>92.692307692307693</v>
      </c>
      <c r="F5">
        <v>22</v>
      </c>
      <c r="G5" s="9">
        <f t="shared" si="1"/>
        <v>114.69230769230769</v>
      </c>
      <c r="H5" s="22">
        <f>G5/G9*100</f>
        <v>15.816272409037868</v>
      </c>
    </row>
    <row r="6" spans="1:8" x14ac:dyDescent="0.25">
      <c r="A6" t="s">
        <v>40</v>
      </c>
      <c r="B6">
        <v>1183</v>
      </c>
      <c r="C6">
        <v>259</v>
      </c>
      <c r="D6">
        <v>13</v>
      </c>
      <c r="E6" s="1">
        <f t="shared" si="0"/>
        <v>91</v>
      </c>
      <c r="F6">
        <v>22</v>
      </c>
      <c r="G6" s="9">
        <f t="shared" si="1"/>
        <v>113</v>
      </c>
      <c r="H6" s="22">
        <f>G6/G9*100</f>
        <v>15.582900180333084</v>
      </c>
    </row>
    <row r="7" spans="1:8" x14ac:dyDescent="0.25">
      <c r="A7" t="s">
        <v>43</v>
      </c>
      <c r="B7">
        <v>1103</v>
      </c>
      <c r="C7">
        <v>25</v>
      </c>
      <c r="D7">
        <v>13</v>
      </c>
      <c r="E7" s="1">
        <f t="shared" si="0"/>
        <v>84.84615384615384</v>
      </c>
      <c r="F7">
        <v>2</v>
      </c>
      <c r="G7" s="9">
        <f t="shared" si="1"/>
        <v>86.84615384615384</v>
      </c>
      <c r="H7" s="18">
        <f>G7/G9*100</f>
        <v>11.976238463986419</v>
      </c>
    </row>
    <row r="8" spans="1:8" x14ac:dyDescent="0.25">
      <c r="A8" t="s">
        <v>44</v>
      </c>
      <c r="B8">
        <v>665</v>
      </c>
      <c r="C8">
        <v>19</v>
      </c>
      <c r="D8">
        <v>13</v>
      </c>
      <c r="E8" s="1">
        <f t="shared" si="0"/>
        <v>51.153846153846153</v>
      </c>
      <c r="F8">
        <v>1</v>
      </c>
      <c r="G8" s="9">
        <f t="shared" si="1"/>
        <v>52.153846153846153</v>
      </c>
      <c r="H8" s="18">
        <f>G8/G9*100</f>
        <v>7.1921077755383465</v>
      </c>
    </row>
    <row r="9" spans="1:8" x14ac:dyDescent="0.25">
      <c r="A9" t="s">
        <v>29</v>
      </c>
      <c r="B9">
        <f>B2+B3+B5+B4+B6+B7+B8</f>
        <v>8036</v>
      </c>
      <c r="C9">
        <f>C2+C3+C4+C6+C5+C7+C8</f>
        <v>1394</v>
      </c>
      <c r="E9" s="1">
        <f>E2+E4+E3+E5+E6+E7+E8</f>
        <v>618.15384615384619</v>
      </c>
      <c r="F9">
        <f>F2+F3+F4+F5+F6+F7+F8</f>
        <v>107</v>
      </c>
      <c r="G9" s="9">
        <f>G2+G3+G4+G5+G6+G7+G8</f>
        <v>725.15384615384619</v>
      </c>
      <c r="H9" s="1">
        <f>SUM(H2:H8)</f>
        <v>99.999999999999986</v>
      </c>
    </row>
  </sheetData>
  <sortState ref="A2:G9">
    <sortCondition descending="1" ref="G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workbookViewId="0">
      <selection activeCell="I21" sqref="I21"/>
    </sheetView>
  </sheetViews>
  <sheetFormatPr defaultRowHeight="15" x14ac:dyDescent="0.25"/>
  <cols>
    <col min="1" max="1" width="32.42578125" bestFit="1" customWidth="1"/>
    <col min="2" max="2" width="16.5703125" bestFit="1" customWidth="1"/>
    <col min="3" max="3" width="15.85546875" bestFit="1" customWidth="1"/>
    <col min="4" max="4" width="5.42578125" bestFit="1" customWidth="1"/>
    <col min="5" max="5" width="12" bestFit="1" customWidth="1"/>
  </cols>
  <sheetData>
    <row r="1" spans="1:8" x14ac:dyDescent="0.25">
      <c r="A1" t="s">
        <v>46</v>
      </c>
      <c r="B1" t="s">
        <v>1</v>
      </c>
      <c r="C1" t="s">
        <v>26</v>
      </c>
      <c r="D1" t="s">
        <v>29</v>
      </c>
      <c r="E1" t="s">
        <v>65</v>
      </c>
      <c r="F1" t="s">
        <v>91</v>
      </c>
    </row>
    <row r="2" spans="1:8" x14ac:dyDescent="0.25">
      <c r="A2" t="s">
        <v>47</v>
      </c>
      <c r="B2">
        <v>3229</v>
      </c>
      <c r="C2">
        <v>712</v>
      </c>
      <c r="D2">
        <f>B2+C2</f>
        <v>3941</v>
      </c>
      <c r="E2" s="7">
        <f>D2/D19*100</f>
        <v>42.032849829351534</v>
      </c>
    </row>
    <row r="3" spans="1:8" x14ac:dyDescent="0.25">
      <c r="A3" s="2" t="s">
        <v>48</v>
      </c>
      <c r="B3">
        <v>1011</v>
      </c>
      <c r="C3">
        <v>595</v>
      </c>
      <c r="D3">
        <f>B3+C3</f>
        <v>1606</v>
      </c>
      <c r="E3" s="7">
        <f>D3/D19*100</f>
        <v>17.128839590443686</v>
      </c>
    </row>
    <row r="4" spans="1:8" x14ac:dyDescent="0.25">
      <c r="A4" t="s">
        <v>57</v>
      </c>
      <c r="B4">
        <v>879</v>
      </c>
      <c r="D4">
        <v>879</v>
      </c>
      <c r="E4" s="7">
        <f>D4/D19*100</f>
        <v>9.375</v>
      </c>
    </row>
    <row r="5" spans="1:8" x14ac:dyDescent="0.25">
      <c r="A5" t="s">
        <v>49</v>
      </c>
      <c r="B5">
        <v>534</v>
      </c>
      <c r="C5">
        <v>82</v>
      </c>
      <c r="D5">
        <f>B5+C5</f>
        <v>616</v>
      </c>
      <c r="E5" s="7">
        <f>D5/D19*100</f>
        <v>6.5699658703071675</v>
      </c>
      <c r="F5" s="26">
        <f>SUM(E2:E3,E5:E6,E8,E9)</f>
        <v>77.026450511945399</v>
      </c>
      <c r="G5" s="27" t="s">
        <v>92</v>
      </c>
      <c r="H5" s="27"/>
    </row>
    <row r="6" spans="1:8" x14ac:dyDescent="0.25">
      <c r="A6" t="s">
        <v>50</v>
      </c>
      <c r="B6">
        <v>439</v>
      </c>
      <c r="C6">
        <v>5</v>
      </c>
      <c r="D6">
        <f>B6+C6</f>
        <v>444</v>
      </c>
      <c r="E6" s="7">
        <f>D6/D19*100</f>
        <v>4.7354948805460744</v>
      </c>
    </row>
    <row r="7" spans="1:8" x14ac:dyDescent="0.25">
      <c r="A7" t="s">
        <v>58</v>
      </c>
      <c r="B7">
        <v>354</v>
      </c>
      <c r="D7">
        <v>354</v>
      </c>
      <c r="E7" s="7">
        <f>D7/D19*100</f>
        <v>3.7755972696245732</v>
      </c>
    </row>
    <row r="8" spans="1:8" x14ac:dyDescent="0.25">
      <c r="A8" t="s">
        <v>51</v>
      </c>
      <c r="B8">
        <v>334</v>
      </c>
      <c r="D8">
        <v>334</v>
      </c>
      <c r="E8" s="7">
        <f>D8/D19*100</f>
        <v>3.5622866894197953</v>
      </c>
    </row>
    <row r="9" spans="1:8" x14ac:dyDescent="0.25">
      <c r="A9" t="s">
        <v>52</v>
      </c>
      <c r="B9">
        <v>281</v>
      </c>
      <c r="D9">
        <v>281</v>
      </c>
      <c r="E9" s="7">
        <f>D9/D19*100</f>
        <v>2.9970136518771331</v>
      </c>
    </row>
    <row r="10" spans="1:8" x14ac:dyDescent="0.25">
      <c r="A10" t="s">
        <v>53</v>
      </c>
      <c r="B10">
        <v>205</v>
      </c>
      <c r="D10">
        <v>205</v>
      </c>
      <c r="E10" s="7">
        <f>D10/D19*100</f>
        <v>2.1864334470989761</v>
      </c>
    </row>
    <row r="11" spans="1:8" x14ac:dyDescent="0.25">
      <c r="A11" t="s">
        <v>59</v>
      </c>
      <c r="B11">
        <v>202</v>
      </c>
      <c r="D11">
        <v>202</v>
      </c>
      <c r="E11" s="7">
        <f>D11/D19*100</f>
        <v>2.1544368600682597</v>
      </c>
    </row>
    <row r="12" spans="1:8" x14ac:dyDescent="0.25">
      <c r="A12" t="s">
        <v>54</v>
      </c>
      <c r="B12">
        <v>196</v>
      </c>
      <c r="D12">
        <v>196</v>
      </c>
      <c r="E12" s="7">
        <f>D12/D19*100</f>
        <v>2.0904436860068256</v>
      </c>
    </row>
    <row r="13" spans="1:8" x14ac:dyDescent="0.25">
      <c r="A13" t="s">
        <v>55</v>
      </c>
      <c r="B13">
        <v>155</v>
      </c>
      <c r="D13">
        <v>155</v>
      </c>
      <c r="E13" s="7">
        <f>D13/D19*100</f>
        <v>1.6531569965870307</v>
      </c>
    </row>
    <row r="14" spans="1:8" x14ac:dyDescent="0.25">
      <c r="A14" t="s">
        <v>56</v>
      </c>
      <c r="B14">
        <v>141</v>
      </c>
      <c r="D14">
        <v>141</v>
      </c>
      <c r="E14" s="7">
        <f>D14/D19*100</f>
        <v>1.5038395904436861</v>
      </c>
    </row>
    <row r="15" spans="1:8" x14ac:dyDescent="0.25">
      <c r="A15" t="s">
        <v>60</v>
      </c>
      <c r="B15">
        <v>18</v>
      </c>
      <c r="D15">
        <v>18</v>
      </c>
      <c r="E15" s="7">
        <f>D15/D19*100</f>
        <v>0.19197952218430034</v>
      </c>
    </row>
    <row r="16" spans="1:8" x14ac:dyDescent="0.25">
      <c r="A16" t="s">
        <v>61</v>
      </c>
      <c r="B16">
        <v>2</v>
      </c>
      <c r="D16">
        <v>2</v>
      </c>
      <c r="E16" s="7">
        <f>D16/D19*100</f>
        <v>2.1331058020477817E-2</v>
      </c>
    </row>
    <row r="17" spans="1:5" x14ac:dyDescent="0.25">
      <c r="A17" t="s">
        <v>62</v>
      </c>
      <c r="B17">
        <v>1</v>
      </c>
      <c r="D17">
        <v>1</v>
      </c>
      <c r="E17" s="7">
        <f>D17/D19*100</f>
        <v>1.0665529010238909E-2</v>
      </c>
    </row>
    <row r="18" spans="1:5" x14ac:dyDescent="0.25">
      <c r="A18" t="s">
        <v>63</v>
      </c>
      <c r="B18">
        <v>1</v>
      </c>
      <c r="D18">
        <v>1</v>
      </c>
      <c r="E18" s="7">
        <f>D18/D19*100</f>
        <v>1.0665529010238909E-2</v>
      </c>
    </row>
    <row r="19" spans="1:5" x14ac:dyDescent="0.25">
      <c r="B19">
        <f>B2+B3+B4+B5+B6+B7+B8+B9+B10+B11+B12+B13+B15+B14+B16+B17+B18</f>
        <v>7982</v>
      </c>
      <c r="C19">
        <f>C2+C3+C5+C6</f>
        <v>1394</v>
      </c>
      <c r="D19">
        <f>B19+C19</f>
        <v>9376</v>
      </c>
      <c r="E19" s="7">
        <f>SUM(E2:E18)</f>
        <v>100</v>
      </c>
    </row>
  </sheetData>
  <sortState ref="A2:D18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Optimal Schedule</vt:lpstr>
      <vt:lpstr>Calls assumed </vt:lpstr>
      <vt:lpstr>Deeper analysis</vt:lpstr>
      <vt:lpstr>Call per hour</vt:lpstr>
      <vt:lpstr>Calls per am and pm</vt:lpstr>
      <vt:lpstr>Calls per month</vt:lpstr>
      <vt:lpstr>Calls per weekday</vt:lpstr>
      <vt:lpstr>Call duration </vt:lpstr>
    </vt:vector>
  </TitlesOfParts>
  <Company>Wichita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 Business</dc:creator>
  <cp:lastModifiedBy>Grad Business</cp:lastModifiedBy>
  <dcterms:created xsi:type="dcterms:W3CDTF">2016-05-03T19:17:36Z</dcterms:created>
  <dcterms:modified xsi:type="dcterms:W3CDTF">2016-06-03T20:56:56Z</dcterms:modified>
</cp:coreProperties>
</file>